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60" yWindow="120" windowWidth="10820" windowHeight="10130" activeTab="0"/>
  </bookViews>
  <sheets>
    <sheet name="Port01" sheetId="1" r:id="rId1"/>
    <sheet name="MM" sheetId="2" r:id="rId2"/>
    <sheet name="D01" sheetId="3" r:id="rId3"/>
    <sheet name="D02" sheetId="4" r:id="rId4"/>
    <sheet name="D03" sheetId="5" r:id="rId5"/>
    <sheet name="D04" sheetId="6" r:id="rId6"/>
    <sheet name="D05" sheetId="7" r:id="rId7"/>
    <sheet name="D06" sheetId="8" r:id="rId8"/>
    <sheet name="D07" sheetId="9" r:id="rId9"/>
    <sheet name="D08" sheetId="10" r:id="rId10"/>
    <sheet name="D09" sheetId="11" r:id="rId11"/>
    <sheet name="D10" sheetId="12" r:id="rId12"/>
    <sheet name="D11" sheetId="13" r:id="rId13"/>
    <sheet name="D12" sheetId="14" r:id="rId14"/>
    <sheet name="D13" sheetId="15" r:id="rId15"/>
    <sheet name="D14" sheetId="16" r:id="rId16"/>
    <sheet name="D15" sheetId="17" r:id="rId17"/>
    <sheet name="D16" sheetId="18" r:id="rId18"/>
    <sheet name="D17" sheetId="19" r:id="rId19"/>
    <sheet name="D18" sheetId="20" r:id="rId20"/>
    <sheet name="D19" sheetId="21" r:id="rId21"/>
    <sheet name="D20" sheetId="22" r:id="rId22"/>
    <sheet name="D21" sheetId="23" r:id="rId23"/>
  </sheets>
  <definedNames>
    <definedName name="_xlnm.Print_Area" localSheetId="0">'Port01'!$A$1:$H$71</definedName>
  </definedNames>
  <calcPr fullCalcOnLoad="1"/>
</workbook>
</file>

<file path=xl/sharedStrings.xml><?xml version="1.0" encoding="utf-8"?>
<sst xmlns="http://schemas.openxmlformats.org/spreadsheetml/2006/main" count="1191" uniqueCount="94">
  <si>
    <t>TOTAL</t>
  </si>
  <si>
    <t>Ambos sexos</t>
  </si>
  <si>
    <t>Hombres</t>
  </si>
  <si>
    <t>Mujeres</t>
  </si>
  <si>
    <t>15 a 19</t>
  </si>
  <si>
    <t>0 a 4</t>
  </si>
  <si>
    <t>5 a 9</t>
  </si>
  <si>
    <t>10 a 14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</si>
  <si>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</si>
  <si>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</si>
  <si>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</si>
  <si>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</si>
  <si>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</si>
  <si>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</si>
  <si>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</si>
  <si>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</si>
  <si>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</si>
  <si>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</si>
  <si>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</si>
  <si>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a 79</t>
  </si>
  <si>
    <t>80 a 84</t>
  </si>
  <si>
    <t>CIUDAD DE MADRID</t>
  </si>
  <si>
    <t>DISTRITO:</t>
  </si>
  <si>
    <t>Edad</t>
  </si>
  <si>
    <t>01. CENTRO</t>
  </si>
  <si>
    <t>02. ARGANZUELA</t>
  </si>
  <si>
    <t>03. RETIRO</t>
  </si>
  <si>
    <t>04. SALAMANCA</t>
  </si>
  <si>
    <t>05. CHAMARTÍN</t>
  </si>
  <si>
    <t>06. TETUÁN</t>
  </si>
  <si>
    <t>07. CHAMBERÍ</t>
  </si>
  <si>
    <t>08. FUENCARRAL - EL PARDO</t>
  </si>
  <si>
    <t>09. MONCLOA - ARAVACA</t>
  </si>
  <si>
    <t>10. LATINA</t>
  </si>
  <si>
    <t>11. CARABANCHEL</t>
  </si>
  <si>
    <t>12. USERA</t>
  </si>
  <si>
    <t>13. PUENTE DE VALLECAS</t>
  </si>
  <si>
    <t>14. MORATALAZ</t>
  </si>
  <si>
    <t>15. CIUDAD LINEAL</t>
  </si>
  <si>
    <t>16. HORTALEZA</t>
  </si>
  <si>
    <t>17. VILLAVERDE</t>
  </si>
  <si>
    <t>18. VILLA DE VALLECAS</t>
  </si>
  <si>
    <t>19. VICÁLVARO</t>
  </si>
  <si>
    <t>21. BARAJAS</t>
  </si>
  <si>
    <t>Proporción de menores de 15 años</t>
  </si>
  <si>
    <t>Proporción de mayores de 65 años</t>
  </si>
  <si>
    <t>Proporción de mayores de 80 años</t>
  </si>
  <si>
    <t>Razón de Juventud (1)</t>
  </si>
  <si>
    <t>Razón de Progresividad (2)</t>
  </si>
  <si>
    <t>(1) Población de 0 a 14 años / Población de 65 y más años (en %)</t>
  </si>
  <si>
    <t>Índice (Ciudad de Madrid = 100)</t>
  </si>
  <si>
    <t>Total Ciudad</t>
  </si>
  <si>
    <t xml:space="preserve"> 01. Centro</t>
  </si>
  <si>
    <t xml:space="preserve"> 02. Arganzuela</t>
  </si>
  <si>
    <t xml:space="preserve"> 03. Retiro</t>
  </si>
  <si>
    <t xml:space="preserve"> 04. Salamanca</t>
  </si>
  <si>
    <t xml:space="preserve"> 05. Chamartín</t>
  </si>
  <si>
    <t xml:space="preserve"> 06. Tetuán</t>
  </si>
  <si>
    <t xml:space="preserve"> 07. Chamberí</t>
  </si>
  <si>
    <t xml:space="preserve"> 08. Fuencarral - El Pardo</t>
  </si>
  <si>
    <t xml:space="preserve"> 09. Moncloa - Aravaca</t>
  </si>
  <si>
    <t xml:space="preserve"> 10. Latina</t>
  </si>
  <si>
    <t xml:space="preserve"> 11. Carabanchel</t>
  </si>
  <si>
    <t xml:space="preserve"> 12. Usera</t>
  </si>
  <si>
    <t xml:space="preserve"> 13. Puente de Vallecas</t>
  </si>
  <si>
    <t xml:space="preserve"> 14. Moratalaz</t>
  </si>
  <si>
    <t xml:space="preserve"> 15. Ciudad Lineal</t>
  </si>
  <si>
    <t xml:space="preserve"> 16. Hortaleza</t>
  </si>
  <si>
    <t xml:space="preserve"> 17. Villaverde</t>
  </si>
  <si>
    <t xml:space="preserve"> 18. Villa de Vallecas</t>
  </si>
  <si>
    <t xml:space="preserve"> 19. Vicálvaro</t>
  </si>
  <si>
    <t xml:space="preserve"> 20. San Blas</t>
  </si>
  <si>
    <t xml:space="preserve"> 21. Barajas</t>
  </si>
  <si>
    <t>85 a 89</t>
  </si>
  <si>
    <t>90 a 94</t>
  </si>
  <si>
    <t>95 a 99</t>
  </si>
  <si>
    <t>100 y más</t>
  </si>
  <si>
    <t>ESTRUCTURA DE LA POBLACIÓN POR NACIONALIDAD, SEXO Y EDAD</t>
  </si>
  <si>
    <t>ESPAÑOLA</t>
  </si>
  <si>
    <t>NO ESPAÑOLA</t>
  </si>
  <si>
    <t>TOTAL (1)</t>
  </si>
  <si>
    <t>Proporción de extranjeros</t>
  </si>
  <si>
    <t>Valor (x 100)</t>
  </si>
  <si>
    <t>INDICADORES DE LA ESTRUCTURA DEMOGRÁFICA (POBLACIÓN TOTAL)</t>
  </si>
  <si>
    <t>Índice</t>
  </si>
  <si>
    <t>No Consta</t>
  </si>
  <si>
    <t>No consta</t>
  </si>
  <si>
    <t>CIUDAD DE MADRID 01.01.2016</t>
  </si>
  <si>
    <t>FUENTE: Padrón Municipal de Habitantes. Subdirección General de Estadística. Elaboración propia.</t>
  </si>
  <si>
    <t>(1) No incluye 'No consta país de nacionalidad'</t>
  </si>
  <si>
    <t>(2) Población de 0 a 4 años / Población de 5 a 9 años (en %)</t>
  </si>
  <si>
    <t>20. SAN BLAS - CANILLEJAS</t>
  </si>
  <si>
    <t>(Revisión del Padrón Municipal de Habitantes a 1 de enero de 2021)</t>
  </si>
  <si>
    <t>01.01.21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</si>
</sst>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s&quot;;\-#,##0\ &quot;Pts&quot;"/>
    <numFmt numFmtId="167" formatCode="#,##0\ &quot;Pts&quot;;[Red]\-#,##0\ &quot;Pts&quot;"/>
    <numFmt numFmtId="168" formatCode="#,##0.00\ &quot;Pts&quot;;\-#,##0.00\ &quot;Pts&quot;"/>
    <numFmt numFmtId="169" formatCode="#,##0.00\ &quot;Pts&quot;;[Red]\-#,##0.00\ &quot;Pts&quot;"/>
    <numFmt numFmtId="170" formatCode="_-* #,##0\ &quot;Pts&quot;_-;\-* #,##0\ &quot;Pts&quot;_-;_-* &quot;-&quot;\ &quot;Pts&quot;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.00\ _P_t_s_-;\-* #,##0.00\ _P_t_s_-;_-* &quot;-&quot;??\ _P_t_s_-;_-@_-"/>
    <numFmt numFmtId="174" formatCode="0.0;0.0"/>
    <numFmt numFmtId="175" formatCode="#,##0;#,##0"/>
    <numFmt numFmtId="176" formatCode="0.000"/>
    <numFmt numFmtId="177" formatCode="0.0000"/>
    <numFmt numFmtId="178" formatCode="#,##0.00_);\(#,##0.00\)"/>
    <numFmt numFmtId="179" formatCode="0;0"/>
    <numFmt numFmtId="180" formatCode="###0"/>
    <numFmt numFmtId="181" formatCode="_-* #,##0.0\ _€_-;\-* #,##0.0\ _€_-;_-* &quot;-&quot;??\ _€_-;_-@_-"/>
    <numFmt numFmtId="182" formatCode="_-* #,##0\ _€_-;\-* #,##0\ _€_-;_-* &quot;-&quot;??\ _€_-;_-@_-"/>
    <numFmt numFmtId="183" formatCode="0.00000"/>
    <numFmt numFmtId="184" formatCode="0.0"/>
  </numFmts>
  <fonts count="6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sz val="8"/>
      <color indexed="9"/>
      <name val="Arial"/>
      <family val="2"/>
    </font>
    <font>
      <sz val="14.5"/>
      <color indexed="8"/>
      <name val="Arial"/>
      <family val="0"/>
    </font>
    <font>
      <sz val="5"/>
      <color indexed="18"/>
      <name val="Arial Black"/>
      <family val="0"/>
    </font>
    <font>
      <sz val="8"/>
      <color indexed="18"/>
      <name val="Arial Black"/>
      <family val="0"/>
    </font>
    <font>
      <sz val="9.2"/>
      <color indexed="18"/>
      <name val="Arial Black"/>
      <family val="0"/>
    </font>
    <font>
      <sz val="15"/>
      <color indexed="8"/>
      <name val="Arial"/>
      <family val="0"/>
    </font>
    <font>
      <sz val="12"/>
      <color indexed="18"/>
      <name val="Arial Black"/>
      <family val="0"/>
    </font>
    <font>
      <sz val="6.75"/>
      <color indexed="18"/>
      <name val="Arial Black"/>
      <family val="0"/>
    </font>
    <font>
      <sz val="15.75"/>
      <color indexed="8"/>
      <name val="Arial"/>
      <family val="0"/>
    </font>
    <font>
      <sz val="16"/>
      <color indexed="8"/>
      <name val="Arial"/>
      <family val="0"/>
    </font>
    <font>
      <sz val="15.5"/>
      <color indexed="8"/>
      <name val="Arial"/>
      <family val="0"/>
    </font>
    <font>
      <sz val="15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9"/>
      <name val="Arial Black"/>
      <family val="0"/>
    </font>
    <font>
      <sz val="14"/>
      <color indexed="9"/>
      <name val="Arial Black"/>
      <family val="0"/>
    </font>
    <font>
      <sz val="11"/>
      <color indexed="9"/>
      <name val="Arial Black"/>
      <family val="0"/>
    </font>
    <font>
      <b/>
      <sz val="7.5"/>
      <color indexed="18"/>
      <name val="Arial"/>
      <family val="0"/>
    </font>
    <font>
      <b/>
      <sz val="18"/>
      <color indexed="18"/>
      <name val="Arial"/>
      <family val="0"/>
    </font>
    <font>
      <b/>
      <sz val="7.75"/>
      <color indexed="18"/>
      <name val="Arial"/>
      <family val="0"/>
    </font>
    <font>
      <b/>
      <sz val="8.25"/>
      <color indexed="18"/>
      <name val="Arial"/>
      <family val="0"/>
    </font>
    <font>
      <b/>
      <sz val="8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5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2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8" fillId="20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32" borderId="10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0" fontId="2" fillId="32" borderId="11" xfId="0" applyFont="1" applyFill="1" applyBorder="1" applyAlignment="1">
      <alignment horizontal="right"/>
    </xf>
    <xf numFmtId="0" fontId="2" fillId="32" borderId="12" xfId="0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left"/>
    </xf>
    <xf numFmtId="0" fontId="0" fillId="0" borderId="0" xfId="0" applyAlignment="1">
      <alignment/>
    </xf>
    <xf numFmtId="0" fontId="2" fillId="34" borderId="13" xfId="0" applyFont="1" applyFill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4" fillId="0" borderId="0" xfId="46" applyAlignment="1" applyProtection="1">
      <alignment/>
      <protection/>
    </xf>
    <xf numFmtId="0" fontId="6" fillId="34" borderId="13" xfId="46" applyFont="1" applyFill="1" applyBorder="1" applyAlignment="1" applyProtection="1">
      <alignment horizontal="center"/>
      <protection/>
    </xf>
    <xf numFmtId="0" fontId="1" fillId="33" borderId="0" xfId="0" applyFont="1" applyFill="1" applyAlignment="1">
      <alignment/>
    </xf>
    <xf numFmtId="0" fontId="8" fillId="0" borderId="0" xfId="0" applyFont="1" applyAlignment="1">
      <alignment/>
    </xf>
    <xf numFmtId="3" fontId="8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3" fontId="0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3" fontId="1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64" fillId="0" borderId="0" xfId="0" applyFont="1" applyAlignment="1">
      <alignment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right"/>
    </xf>
    <xf numFmtId="0" fontId="2" fillId="34" borderId="15" xfId="0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CIUDAD DE MADRID 01.01.2021</a:t>
            </a:r>
          </a:p>
        </c:rich>
      </c:tx>
      <c:layout>
        <c:manualLayout>
          <c:xMode val="factor"/>
          <c:yMode val="factor"/>
          <c:x val="0.018"/>
          <c:y val="-0.00125"/>
        </c:manualLayout>
      </c:layout>
      <c:spPr>
        <a:noFill/>
        <a:ln>
          <a:noFill/>
        </a:ln>
      </c:spPr>
    </c:title>
    <c:view3D>
      <c:rotX val="15"/>
      <c:hPercent val="170"/>
      <c:rotY val="20"/>
      <c:depthPercent val="100"/>
      <c:rAngAx val="1"/>
    </c:view3D>
    <c:plotArea>
      <c:layout>
        <c:manualLayout>
          <c:xMode val="edge"/>
          <c:yMode val="edge"/>
          <c:x val="0.04625"/>
          <c:y val="0.09525"/>
          <c:w val="0.919"/>
          <c:h val="0.8227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Port01!$M$7:$M$107</c:f>
              <c:strCache/>
            </c:strRef>
          </c:cat>
          <c:val>
            <c:numRef>
              <c:f>Port01!$S$7:$S$107</c:f>
              <c:numCache/>
            </c:numRef>
          </c:val>
          <c:shape val="box"/>
        </c:ser>
        <c:ser>
          <c:idx val="4"/>
          <c:order val="1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Port01!$M$7:$M$107</c:f>
              <c:strCache/>
            </c:strRef>
          </c:cat>
          <c:val>
            <c:numRef>
              <c:f>Port01!$U$7:$U$107</c:f>
              <c:numCache/>
            </c:numRef>
          </c:val>
          <c:shape val="box"/>
        </c:ser>
        <c:ser>
          <c:idx val="0"/>
          <c:order val="2"/>
          <c:tx>
            <c:v>Extranjeros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Port01!$M$7:$M$107</c:f>
              <c:strCache/>
            </c:strRef>
          </c:cat>
          <c:val>
            <c:numRef>
              <c:f>Port01!$T$7:$T$107</c:f>
              <c:numCache/>
            </c:numRef>
          </c:val>
          <c:shape val="box"/>
        </c:ser>
        <c:ser>
          <c:idx val="1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Port01!$M$7:$M$107</c:f>
              <c:strCache/>
            </c:strRef>
          </c:cat>
          <c:val>
            <c:numRef>
              <c:f>Port01!$V$7:$V$107</c:f>
              <c:numCache/>
            </c:numRef>
          </c:val>
          <c:shape val="box"/>
        </c:ser>
        <c:overlap val="100"/>
        <c:gapWidth val="0"/>
        <c:shape val="box"/>
        <c:axId val="50693966"/>
        <c:axId val="53592511"/>
      </c:bar3DChart>
      <c:catAx>
        <c:axId val="5069396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80"/>
                </a:solidFill>
              </a:defRPr>
            </a:pPr>
          </a:p>
        </c:txPr>
        <c:crossAx val="53592511"/>
        <c:crosses val="autoZero"/>
        <c:auto val="1"/>
        <c:lblOffset val="100"/>
        <c:tickLblSkip val="5"/>
        <c:noMultiLvlLbl val="0"/>
      </c:catAx>
      <c:valAx>
        <c:axId val="53592511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50693966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3"/>
          <c:y val="0.93075"/>
          <c:w val="0.885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99CC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'D08'!$I$1</c:f>
        </c:strRef>
      </c:tx>
      <c:layout>
        <c:manualLayout>
          <c:xMode val="factor"/>
          <c:yMode val="factor"/>
          <c:x val="-0.00325"/>
          <c:y val="-0.023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8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201"/>
          <c:w val="0.887"/>
          <c:h val="0.692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'D08'!$A$10:$A$30</c:f>
              <c:strCache/>
            </c:strRef>
          </c:cat>
          <c:val>
            <c:numRef>
              <c:f>'D08'!$I$10:$I$30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'D08'!$A$10:$A$30</c:f>
              <c:strCache/>
            </c:strRef>
          </c:cat>
          <c:val>
            <c:numRef>
              <c:f>'D08'!$L$10:$L$30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'D08'!$A$10:$A$30</c:f>
              <c:strCache/>
            </c:strRef>
          </c:cat>
          <c:val>
            <c:numRef>
              <c:f>'D08'!$J$10:$J$30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'D08'!$A$10:$A$30</c:f>
              <c:strCache/>
            </c:strRef>
          </c:cat>
          <c:val>
            <c:numRef>
              <c:f>'D08'!$M$10:$M$30</c:f>
              <c:numCache/>
            </c:numRef>
          </c:val>
          <c:shape val="box"/>
        </c:ser>
        <c:overlap val="100"/>
        <c:gapWidth val="0"/>
        <c:shape val="box"/>
        <c:axId val="13239176"/>
        <c:axId val="52043721"/>
      </c:bar3DChart>
      <c:catAx>
        <c:axId val="1323917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52043721"/>
        <c:crosses val="autoZero"/>
        <c:auto val="1"/>
        <c:lblOffset val="100"/>
        <c:tickLblSkip val="1"/>
        <c:noMultiLvlLbl val="0"/>
      </c:catAx>
      <c:valAx>
        <c:axId val="52043721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65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1323917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575"/>
          <c:y val="0.9285"/>
          <c:w val="0.6805"/>
          <c:h val="0.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'D09'!$I$1</c:f>
        </c:strRef>
      </c:tx>
      <c:layout>
        <c:manualLayout>
          <c:xMode val="factor"/>
          <c:yMode val="factor"/>
          <c:x val="-0.02975"/>
          <c:y val="-0.02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79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1935"/>
          <c:w val="0.88675"/>
          <c:h val="0.702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'D09'!$A$10:$A$30</c:f>
              <c:strCache/>
            </c:strRef>
          </c:cat>
          <c:val>
            <c:numRef>
              <c:f>'D09'!$I$10:$I$30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'D09'!$A$10:$A$30</c:f>
              <c:strCache/>
            </c:strRef>
          </c:cat>
          <c:val>
            <c:numRef>
              <c:f>'D09'!$L$10:$L$30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'D09'!$A$10:$A$30</c:f>
              <c:strCache/>
            </c:strRef>
          </c:cat>
          <c:val>
            <c:numRef>
              <c:f>'D09'!$J$10:$J$30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'D09'!$A$10:$A$30</c:f>
              <c:strCache/>
            </c:strRef>
          </c:cat>
          <c:val>
            <c:numRef>
              <c:f>'D09'!$M$10:$M$30</c:f>
              <c:numCache/>
            </c:numRef>
          </c:val>
          <c:shape val="box"/>
        </c:ser>
        <c:overlap val="100"/>
        <c:gapWidth val="0"/>
        <c:shape val="box"/>
        <c:axId val="65740306"/>
        <c:axId val="54791843"/>
      </c:bar3DChart>
      <c:catAx>
        <c:axId val="6574030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54791843"/>
        <c:crosses val="autoZero"/>
        <c:auto val="1"/>
        <c:lblOffset val="100"/>
        <c:tickLblSkip val="1"/>
        <c:noMultiLvlLbl val="0"/>
      </c:catAx>
      <c:valAx>
        <c:axId val="54791843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6574030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6"/>
          <c:y val="0.93025"/>
          <c:w val="0.68575"/>
          <c:h val="0.0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'D10'!$I$1</c:f>
        </c:strRef>
      </c:tx>
      <c:layout>
        <c:manualLayout>
          <c:xMode val="factor"/>
          <c:yMode val="factor"/>
          <c:x val="0.01"/>
          <c:y val="-0.01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82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195"/>
          <c:w val="0.88675"/>
          <c:h val="0.698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'D10'!$A$10:$A$30</c:f>
              <c:strCache/>
            </c:strRef>
          </c:cat>
          <c:val>
            <c:numRef>
              <c:f>'D10'!$I$10:$I$30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'D10'!$A$10:$A$30</c:f>
              <c:strCache/>
            </c:strRef>
          </c:cat>
          <c:val>
            <c:numRef>
              <c:f>'D10'!$L$10:$L$30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'D10'!$A$10:$A$30</c:f>
              <c:strCache/>
            </c:strRef>
          </c:cat>
          <c:val>
            <c:numRef>
              <c:f>'D10'!$J$10:$J$30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'D10'!$A$10:$A$30</c:f>
              <c:strCache/>
            </c:strRef>
          </c:cat>
          <c:val>
            <c:numRef>
              <c:f>'D10'!$M$10:$M$30</c:f>
              <c:numCache/>
            </c:numRef>
          </c:val>
          <c:shape val="box"/>
        </c:ser>
        <c:overlap val="100"/>
        <c:gapWidth val="0"/>
        <c:shape val="box"/>
        <c:axId val="23364540"/>
        <c:axId val="8954269"/>
      </c:bar3DChart>
      <c:catAx>
        <c:axId val="2336454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8954269"/>
        <c:crosses val="autoZero"/>
        <c:auto val="1"/>
        <c:lblOffset val="100"/>
        <c:tickLblSkip val="1"/>
        <c:noMultiLvlLbl val="0"/>
      </c:catAx>
      <c:valAx>
        <c:axId val="8954269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8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2336454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5"/>
          <c:y val="0.93"/>
          <c:w val="0.686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'D11'!$I$1</c:f>
        </c:strRef>
      </c:tx>
      <c:layout>
        <c:manualLayout>
          <c:xMode val="factor"/>
          <c:yMode val="factor"/>
          <c:x val="0.013"/>
          <c:y val="-0.01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90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96"/>
          <c:w val="0.887"/>
          <c:h val="0.696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'D11'!$A$10:$A$30</c:f>
              <c:strCache/>
            </c:strRef>
          </c:cat>
          <c:val>
            <c:numRef>
              <c:f>'D11'!$I$10:$I$30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'D11'!$A$10:$A$30</c:f>
              <c:strCache/>
            </c:strRef>
          </c:cat>
          <c:val>
            <c:numRef>
              <c:f>'D11'!$L$10:$L$30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'D11'!$A$10:$A$30</c:f>
              <c:strCache/>
            </c:strRef>
          </c:cat>
          <c:val>
            <c:numRef>
              <c:f>'D11'!$J$10:$J$30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'D11'!$A$10:$A$30</c:f>
              <c:strCache/>
            </c:strRef>
          </c:cat>
          <c:val>
            <c:numRef>
              <c:f>'D11'!$M$10:$M$30</c:f>
              <c:numCache/>
            </c:numRef>
          </c:val>
          <c:shape val="box"/>
        </c:ser>
        <c:overlap val="100"/>
        <c:gapWidth val="0"/>
        <c:shape val="box"/>
        <c:axId val="13479558"/>
        <c:axId val="54207159"/>
      </c:bar3DChart>
      <c:catAx>
        <c:axId val="1347955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54207159"/>
        <c:crosses val="autoZero"/>
        <c:auto val="1"/>
        <c:lblOffset val="100"/>
        <c:tickLblSkip val="1"/>
        <c:noMultiLvlLbl val="0"/>
      </c:catAx>
      <c:valAx>
        <c:axId val="54207159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77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1347955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575"/>
          <c:y val="0.9295"/>
          <c:w val="0.6805"/>
          <c:h val="0.0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'D12'!$I$1</c:f>
        </c:strRef>
      </c:tx>
      <c:layout>
        <c:manualLayout>
          <c:xMode val="factor"/>
          <c:yMode val="factor"/>
          <c:x val="0.0055"/>
          <c:y val="-0.02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83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975"/>
          <c:w val="0.887"/>
          <c:h val="0.6962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'D12'!$A$10:$A$30</c:f>
              <c:strCache/>
            </c:strRef>
          </c:cat>
          <c:val>
            <c:numRef>
              <c:f>'D12'!$I$10:$I$30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'D12'!$A$10:$A$30</c:f>
              <c:strCache/>
            </c:strRef>
          </c:cat>
          <c:val>
            <c:numRef>
              <c:f>'D12'!$L$10:$L$30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'D12'!$A$10:$A$30</c:f>
              <c:strCache/>
            </c:strRef>
          </c:cat>
          <c:val>
            <c:numRef>
              <c:f>'D12'!$J$10:$J$30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'D12'!$A$10:$A$30</c:f>
              <c:strCache/>
            </c:strRef>
          </c:cat>
          <c:val>
            <c:numRef>
              <c:f>'D12'!$M$10:$M$30</c:f>
              <c:numCache/>
            </c:numRef>
          </c:val>
          <c:shape val="box"/>
        </c:ser>
        <c:overlap val="100"/>
        <c:gapWidth val="0"/>
        <c:shape val="box"/>
        <c:axId val="18102384"/>
        <c:axId val="28703729"/>
      </c:bar3DChart>
      <c:catAx>
        <c:axId val="1810238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28703729"/>
        <c:crosses val="autoZero"/>
        <c:auto val="1"/>
        <c:lblOffset val="100"/>
        <c:tickLblSkip val="1"/>
        <c:noMultiLvlLbl val="0"/>
      </c:catAx>
      <c:valAx>
        <c:axId val="28703729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18102384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475"/>
          <c:y val="0.929"/>
          <c:w val="0.6805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'D13'!$I$1</c:f>
        </c:strRef>
      </c:tx>
      <c:layout>
        <c:manualLayout>
          <c:xMode val="factor"/>
          <c:yMode val="factor"/>
          <c:x val="-0.0295"/>
          <c:y val="-0.02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80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9475"/>
          <c:w val="0.887"/>
          <c:h val="0.6997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'D13'!$A$10:$A$30</c:f>
              <c:strCache/>
            </c:strRef>
          </c:cat>
          <c:val>
            <c:numRef>
              <c:f>'D13'!$I$10:$I$30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'D13'!$A$10:$A$30</c:f>
              <c:strCache/>
            </c:strRef>
          </c:cat>
          <c:val>
            <c:numRef>
              <c:f>'D13'!$L$10:$L$30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'D13'!$A$10:$A$30</c:f>
              <c:strCache/>
            </c:strRef>
          </c:cat>
          <c:val>
            <c:numRef>
              <c:f>'D13'!$J$10:$J$30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'D13'!$A$10:$A$30</c:f>
              <c:strCache/>
            </c:strRef>
          </c:cat>
          <c:val>
            <c:numRef>
              <c:f>'D13'!$M$10:$M$30</c:f>
              <c:numCache/>
            </c:numRef>
          </c:val>
          <c:shape val="box"/>
        </c:ser>
        <c:overlap val="100"/>
        <c:gapWidth val="0"/>
        <c:shape val="box"/>
        <c:axId val="57006970"/>
        <c:axId val="43300683"/>
      </c:bar3DChart>
      <c:catAx>
        <c:axId val="5700697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43300683"/>
        <c:crosses val="autoZero"/>
        <c:auto val="1"/>
        <c:lblOffset val="100"/>
        <c:tickLblSkip val="1"/>
        <c:noMultiLvlLbl val="0"/>
      </c:catAx>
      <c:valAx>
        <c:axId val="43300683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5700697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575"/>
          <c:y val="0.93"/>
          <c:w val="0.680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'D14'!$I$1</c:f>
        </c:strRef>
      </c:tx>
      <c:layout>
        <c:manualLayout>
          <c:xMode val="factor"/>
          <c:yMode val="factor"/>
          <c:x val="-0.0055"/>
          <c:y val="-0.02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76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9475"/>
          <c:w val="0.88675"/>
          <c:h val="0.701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'D14'!$A$10:$A$30</c:f>
              <c:strCache/>
            </c:strRef>
          </c:cat>
          <c:val>
            <c:numRef>
              <c:f>'D14'!$I$10:$I$30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'D14'!$A$10:$A$30</c:f>
              <c:strCache/>
            </c:strRef>
          </c:cat>
          <c:val>
            <c:numRef>
              <c:f>'D14'!$L$10:$L$30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'D14'!$A$10:$A$30</c:f>
              <c:strCache/>
            </c:strRef>
          </c:cat>
          <c:val>
            <c:numRef>
              <c:f>'D14'!$J$10:$J$30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'D14'!$A$10:$A$30</c:f>
              <c:strCache/>
            </c:strRef>
          </c:cat>
          <c:val>
            <c:numRef>
              <c:f>'D14'!$M$10:$M$30</c:f>
              <c:numCache/>
            </c:numRef>
          </c:val>
          <c:shape val="box"/>
        </c:ser>
        <c:overlap val="100"/>
        <c:gapWidth val="0"/>
        <c:shape val="box"/>
        <c:axId val="54161828"/>
        <c:axId val="17694405"/>
      </c:bar3DChart>
      <c:catAx>
        <c:axId val="5416182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17694405"/>
        <c:crosses val="autoZero"/>
        <c:auto val="1"/>
        <c:lblOffset val="100"/>
        <c:tickLblSkip val="1"/>
        <c:noMultiLvlLbl val="0"/>
      </c:catAx>
      <c:valAx>
        <c:axId val="17694405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5416182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85"/>
          <c:y val="0.93"/>
          <c:w val="0.6827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'D15'!$I$1</c:f>
        </c:strRef>
      </c:tx>
      <c:layout>
        <c:manualLayout>
          <c:xMode val="factor"/>
          <c:yMode val="factor"/>
          <c:x val="-0.04025"/>
          <c:y val="-0.02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80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9475"/>
          <c:w val="0.887"/>
          <c:h val="0.6997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'D15'!$A$10:$A$30</c:f>
              <c:strCache/>
            </c:strRef>
          </c:cat>
          <c:val>
            <c:numRef>
              <c:f>'D15'!$I$10:$I$30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'D15'!$A$10:$A$30</c:f>
              <c:strCache/>
            </c:strRef>
          </c:cat>
          <c:val>
            <c:numRef>
              <c:f>'D15'!$L$10:$L$30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'D15'!$A$10:$A$30</c:f>
              <c:strCache/>
            </c:strRef>
          </c:cat>
          <c:val>
            <c:numRef>
              <c:f>'D15'!$J$10:$J$30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'D15'!$A$10:$A$30</c:f>
              <c:strCache/>
            </c:strRef>
          </c:cat>
          <c:val>
            <c:numRef>
              <c:f>'D15'!$M$10:$M$30</c:f>
              <c:numCache/>
            </c:numRef>
          </c:val>
          <c:shape val="box"/>
        </c:ser>
        <c:overlap val="100"/>
        <c:gapWidth val="0"/>
        <c:shape val="box"/>
        <c:axId val="25031918"/>
        <c:axId val="23960671"/>
      </c:bar3DChart>
      <c:catAx>
        <c:axId val="2503191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23960671"/>
        <c:crosses val="autoZero"/>
        <c:auto val="1"/>
        <c:lblOffset val="100"/>
        <c:tickLblSkip val="1"/>
        <c:noMultiLvlLbl val="0"/>
      </c:catAx>
      <c:valAx>
        <c:axId val="23960671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2503191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475"/>
          <c:y val="0.93"/>
          <c:w val="0.680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'D16'!$I$1</c:f>
        </c:strRef>
      </c:tx>
      <c:layout>
        <c:manualLayout>
          <c:xMode val="factor"/>
          <c:yMode val="factor"/>
          <c:x val="-0.001"/>
          <c:y val="-0.02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79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935"/>
          <c:w val="0.887"/>
          <c:h val="0.701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'D16'!$A$10:$A$30</c:f>
              <c:strCache/>
            </c:strRef>
          </c:cat>
          <c:val>
            <c:numRef>
              <c:f>'D16'!$I$10:$I$30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'D16'!$A$10:$A$30</c:f>
              <c:strCache/>
            </c:strRef>
          </c:cat>
          <c:val>
            <c:numRef>
              <c:f>'D16'!$L$10:$L$30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'D16'!$A$10:$A$30</c:f>
              <c:strCache/>
            </c:strRef>
          </c:cat>
          <c:val>
            <c:numRef>
              <c:f>'D16'!$J$10:$J$30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'D16'!$A$10:$A$30</c:f>
              <c:strCache/>
            </c:strRef>
          </c:cat>
          <c:val>
            <c:numRef>
              <c:f>'D16'!$M$10:$M$30</c:f>
              <c:numCache/>
            </c:numRef>
          </c:val>
          <c:shape val="box"/>
        </c:ser>
        <c:overlap val="100"/>
        <c:gapWidth val="0"/>
        <c:shape val="box"/>
        <c:axId val="14319448"/>
        <c:axId val="61766169"/>
      </c:bar3DChart>
      <c:catAx>
        <c:axId val="1431944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61766169"/>
        <c:crosses val="autoZero"/>
        <c:auto val="1"/>
        <c:lblOffset val="100"/>
        <c:tickLblSkip val="1"/>
        <c:noMultiLvlLbl val="0"/>
      </c:catAx>
      <c:valAx>
        <c:axId val="61766169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1431944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475"/>
          <c:y val="0.93025"/>
          <c:w val="0.680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'D17'!$I$1</c:f>
        </c:strRef>
      </c:tx>
      <c:layout>
        <c:manualLayout>
          <c:xMode val="factor"/>
          <c:yMode val="factor"/>
          <c:x val="-0.00775"/>
          <c:y val="-0.02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87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935"/>
          <c:w val="0.887"/>
          <c:h val="0.699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'D17'!$A$10:$A$30</c:f>
              <c:strCache/>
            </c:strRef>
          </c:cat>
          <c:val>
            <c:numRef>
              <c:f>'D17'!$I$10:$I$30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'D17'!$A$10:$A$30</c:f>
              <c:strCache/>
            </c:strRef>
          </c:cat>
          <c:val>
            <c:numRef>
              <c:f>'D17'!$L$10:$L$30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'D17'!$A$10:$A$30</c:f>
              <c:strCache/>
            </c:strRef>
          </c:cat>
          <c:val>
            <c:numRef>
              <c:f>'D17'!$J$10:$J$30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'D17'!$A$10:$A$30</c:f>
              <c:strCache/>
            </c:strRef>
          </c:cat>
          <c:val>
            <c:numRef>
              <c:f>'D17'!$M$10:$M$30</c:f>
              <c:numCache/>
            </c:numRef>
          </c:val>
          <c:shape val="box"/>
        </c:ser>
        <c:overlap val="100"/>
        <c:gapWidth val="0"/>
        <c:shape val="box"/>
        <c:axId val="19024610"/>
        <c:axId val="37003763"/>
      </c:bar3DChart>
      <c:catAx>
        <c:axId val="1902461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37003763"/>
        <c:crosses val="autoZero"/>
        <c:auto val="1"/>
        <c:lblOffset val="100"/>
        <c:tickLblSkip val="1"/>
        <c:noMultiLvlLbl val="0"/>
      </c:catAx>
      <c:valAx>
        <c:axId val="37003763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65"/>
              <c:y val="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1902461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6"/>
          <c:y val="0.93025"/>
          <c:w val="0.682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80"/>
                </a:solidFill>
              </a:rPr>
              <a:t>CIUDAD DE MADRID 01.01.2021</a:t>
            </a:r>
          </a:p>
        </c:rich>
      </c:tx>
      <c:layout>
        <c:manualLayout>
          <c:xMode val="factor"/>
          <c:yMode val="factor"/>
          <c:x val="-0.0345"/>
          <c:y val="-0.033"/>
        </c:manualLayout>
      </c:layout>
      <c:spPr>
        <a:noFill/>
        <a:ln>
          <a:noFill/>
        </a:ln>
      </c:spPr>
    </c:title>
    <c:view3D>
      <c:rotX val="15"/>
      <c:hPercent val="187"/>
      <c:rotY val="20"/>
      <c:depthPercent val="100"/>
      <c:rAngAx val="1"/>
    </c:view3D>
    <c:plotArea>
      <c:layout>
        <c:manualLayout>
          <c:xMode val="edge"/>
          <c:yMode val="edge"/>
          <c:x val="0.017"/>
          <c:y val="0.20125"/>
          <c:w val="0.88725"/>
          <c:h val="0.6907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MM!$A$10:$A$30</c:f>
              <c:strCache/>
            </c:strRef>
          </c:cat>
          <c:val>
            <c:numRef>
              <c:f>MM!$I$10:$I$30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MM!$A$10:$A$30</c:f>
              <c:strCache/>
            </c:strRef>
          </c:cat>
          <c:val>
            <c:numRef>
              <c:f>MM!$L$10:$L$30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MM!$A$10:$A$30</c:f>
              <c:strCache/>
            </c:strRef>
          </c:cat>
          <c:val>
            <c:numRef>
              <c:f>MM!$J$10:$J$30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MM!$A$10:$A$30</c:f>
              <c:strCache/>
            </c:strRef>
          </c:cat>
          <c:val>
            <c:numRef>
              <c:f>MM!$M$10:$M$30</c:f>
              <c:numCache/>
            </c:numRef>
          </c:val>
          <c:shape val="box"/>
        </c:ser>
        <c:overlap val="100"/>
        <c:gapWidth val="0"/>
        <c:shape val="box"/>
        <c:axId val="12570552"/>
        <c:axId val="46026105"/>
      </c:bar3DChart>
      <c:catAx>
        <c:axId val="1257055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46026105"/>
        <c:crosses val="autoZero"/>
        <c:auto val="1"/>
        <c:lblOffset val="100"/>
        <c:tickLblSkip val="1"/>
        <c:noMultiLvlLbl val="0"/>
      </c:catAx>
      <c:valAx>
        <c:axId val="46026105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65"/>
              <c:y val="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12570552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125"/>
          <c:y val="0.928"/>
          <c:w val="0.672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'D18'!$I$1</c:f>
        </c:strRef>
      </c:tx>
      <c:layout>
        <c:manualLayout>
          <c:xMode val="factor"/>
          <c:yMode val="factor"/>
          <c:x val="-0.02425"/>
          <c:y val="-0.02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81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195"/>
          <c:w val="0.88675"/>
          <c:h val="0.699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'D18'!$A$10:$A$30</c:f>
              <c:strCache/>
            </c:strRef>
          </c:cat>
          <c:val>
            <c:numRef>
              <c:f>'D18'!$I$10:$I$30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'D18'!$A$10:$A$30</c:f>
              <c:strCache/>
            </c:strRef>
          </c:cat>
          <c:val>
            <c:numRef>
              <c:f>'D18'!$L$10:$L$30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'D18'!$A$10:$A$30</c:f>
              <c:strCache/>
            </c:strRef>
          </c:cat>
          <c:val>
            <c:numRef>
              <c:f>'D18'!$J$10:$J$30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'D18'!$A$10:$A$30</c:f>
              <c:strCache/>
            </c:strRef>
          </c:cat>
          <c:val>
            <c:numRef>
              <c:f>'D18'!$M$10:$M$30</c:f>
              <c:numCache/>
            </c:numRef>
          </c:val>
          <c:shape val="box"/>
        </c:ser>
        <c:overlap val="100"/>
        <c:gapWidth val="0"/>
        <c:shape val="box"/>
        <c:axId val="64598412"/>
        <c:axId val="44514797"/>
      </c:bar3DChart>
      <c:catAx>
        <c:axId val="6459841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44514797"/>
        <c:crosses val="autoZero"/>
        <c:auto val="1"/>
        <c:lblOffset val="100"/>
        <c:tickLblSkip val="1"/>
        <c:noMultiLvlLbl val="0"/>
      </c:catAx>
      <c:valAx>
        <c:axId val="44514797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6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64598412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5"/>
          <c:y val="0.93"/>
          <c:w val="0.686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'D19'!$I$1</c:f>
        </c:strRef>
      </c:tx>
      <c:layout>
        <c:manualLayout>
          <c:xMode val="factor"/>
          <c:yMode val="factor"/>
          <c:x val="-0.02275"/>
          <c:y val="-0.02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81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935"/>
          <c:w val="0.887"/>
          <c:h val="0.701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'D19'!$A$10:$A$30</c:f>
              <c:strCache/>
            </c:strRef>
          </c:cat>
          <c:val>
            <c:numRef>
              <c:f>'D19'!$I$10:$I$30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'D19'!$A$10:$A$30</c:f>
              <c:strCache/>
            </c:strRef>
          </c:cat>
          <c:val>
            <c:numRef>
              <c:f>'D19'!$L$10:$L$30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'D19'!$A$10:$A$30</c:f>
              <c:strCache/>
            </c:strRef>
          </c:cat>
          <c:val>
            <c:numRef>
              <c:f>'D19'!$J$10:$J$30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'D19'!$A$10:$A$30</c:f>
              <c:strCache/>
            </c:strRef>
          </c:cat>
          <c:val>
            <c:numRef>
              <c:f>'D19'!$M$10:$M$30</c:f>
              <c:numCache/>
            </c:numRef>
          </c:val>
          <c:shape val="box"/>
        </c:ser>
        <c:overlap val="100"/>
        <c:gapWidth val="0"/>
        <c:shape val="box"/>
        <c:axId val="65088854"/>
        <c:axId val="48928775"/>
      </c:bar3DChart>
      <c:catAx>
        <c:axId val="6508885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48928775"/>
        <c:crosses val="autoZero"/>
        <c:auto val="1"/>
        <c:lblOffset val="100"/>
        <c:tickLblSkip val="1"/>
        <c:noMultiLvlLbl val="0"/>
      </c:catAx>
      <c:valAx>
        <c:axId val="48928775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8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65088854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65"/>
          <c:y val="0.93025"/>
          <c:w val="0.679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'D20'!$I$1</c:f>
        </c:strRef>
      </c:tx>
      <c:layout>
        <c:manualLayout>
          <c:xMode val="factor"/>
          <c:yMode val="factor"/>
          <c:x val="-0.01975"/>
          <c:y val="-0.02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80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9475"/>
          <c:w val="0.887"/>
          <c:h val="0.6997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'D20'!$A$10:$A$30</c:f>
              <c:strCache/>
            </c:strRef>
          </c:cat>
          <c:val>
            <c:numRef>
              <c:f>'D20'!$I$10:$I$30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'D20'!$A$10:$A$30</c:f>
              <c:strCache/>
            </c:strRef>
          </c:cat>
          <c:val>
            <c:numRef>
              <c:f>'D20'!$L$10:$L$30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'D20'!$A$10:$A$30</c:f>
              <c:strCache/>
            </c:strRef>
          </c:cat>
          <c:val>
            <c:numRef>
              <c:f>'D20'!$J$10:$J$30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'D20'!$A$10:$A$30</c:f>
              <c:strCache/>
            </c:strRef>
          </c:cat>
          <c:val>
            <c:numRef>
              <c:f>'D20'!$M$10:$M$30</c:f>
              <c:numCache/>
            </c:numRef>
          </c:val>
          <c:shape val="box"/>
        </c:ser>
        <c:overlap val="100"/>
        <c:gapWidth val="0"/>
        <c:shape val="box"/>
        <c:axId val="37705792"/>
        <c:axId val="3807809"/>
      </c:bar3DChart>
      <c:catAx>
        <c:axId val="3770579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3807809"/>
        <c:crosses val="autoZero"/>
        <c:auto val="1"/>
        <c:lblOffset val="100"/>
        <c:tickLblSkip val="1"/>
        <c:noMultiLvlLbl val="0"/>
      </c:catAx>
      <c:valAx>
        <c:axId val="3807809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8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37705792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575"/>
          <c:y val="0.93"/>
          <c:w val="0.680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'D21'!$I$1</c:f>
        </c:strRef>
      </c:tx>
      <c:layout>
        <c:manualLayout>
          <c:xMode val="factor"/>
          <c:yMode val="factor"/>
          <c:x val="0.00225"/>
          <c:y val="-0.01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81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9475"/>
          <c:w val="0.887"/>
          <c:h val="0.6997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'D21'!$A$10:$A$30</c:f>
              <c:strCache/>
            </c:strRef>
          </c:cat>
          <c:val>
            <c:numRef>
              <c:f>'D21'!$I$10:$I$30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'D21'!$A$10:$A$30</c:f>
              <c:strCache/>
            </c:strRef>
          </c:cat>
          <c:val>
            <c:numRef>
              <c:f>'D21'!$L$10:$L$30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'D21'!$A$10:$A$30</c:f>
              <c:strCache/>
            </c:strRef>
          </c:cat>
          <c:val>
            <c:numRef>
              <c:f>'D21'!$J$10:$J$30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'D21'!$A$10:$A$30</c:f>
              <c:strCache/>
            </c:strRef>
          </c:cat>
          <c:val>
            <c:numRef>
              <c:f>'D21'!$M$10:$M$30</c:f>
              <c:numCache/>
            </c:numRef>
          </c:val>
          <c:shape val="box"/>
        </c:ser>
        <c:overlap val="100"/>
        <c:gapWidth val="0"/>
        <c:shape val="box"/>
        <c:axId val="34270282"/>
        <c:axId val="39997083"/>
      </c:bar3DChart>
      <c:catAx>
        <c:axId val="3427028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39997083"/>
        <c:crosses val="autoZero"/>
        <c:auto val="1"/>
        <c:lblOffset val="100"/>
        <c:tickLblSkip val="1"/>
        <c:noMultiLvlLbl val="0"/>
      </c:catAx>
      <c:valAx>
        <c:axId val="39997083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8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34270282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575"/>
          <c:y val="0.93"/>
          <c:w val="0.680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'D01'!$I$1</c:f>
        </c:strRef>
      </c:tx>
      <c:layout>
        <c:manualLayout>
          <c:xMode val="factor"/>
          <c:yMode val="factor"/>
          <c:x val="0.00225"/>
          <c:y val="-0.01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7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9275"/>
          <c:w val="0.887"/>
          <c:h val="0.703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'D01'!$A$10:$A$30</c:f>
              <c:strCache/>
            </c:strRef>
          </c:cat>
          <c:val>
            <c:numRef>
              <c:f>'D01'!$I$10:$I$30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'D01'!$A$10:$A$30</c:f>
              <c:strCache/>
            </c:strRef>
          </c:cat>
          <c:val>
            <c:numRef>
              <c:f>'D01'!$L$10:$L$30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'D01'!$A$10:$A$30</c:f>
              <c:strCache/>
            </c:strRef>
          </c:cat>
          <c:val>
            <c:numRef>
              <c:f>'D01'!$J$10:$J$30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'D01'!$A$10:$A$30</c:f>
              <c:strCache/>
            </c:strRef>
          </c:cat>
          <c:val>
            <c:numRef>
              <c:f>'D01'!$M$10:$M$30</c:f>
              <c:numCache/>
            </c:numRef>
          </c:val>
          <c:shape val="box"/>
        </c:ser>
        <c:overlap val="100"/>
        <c:gapWidth val="0"/>
        <c:shape val="box"/>
        <c:axId val="11581762"/>
        <c:axId val="37126995"/>
      </c:bar3DChart>
      <c:catAx>
        <c:axId val="1158176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37126995"/>
        <c:crosses val="autoZero"/>
        <c:auto val="1"/>
        <c:lblOffset val="100"/>
        <c:tickLblSkip val="1"/>
        <c:noMultiLvlLbl val="0"/>
      </c:catAx>
      <c:valAx>
        <c:axId val="37126995"/>
        <c:scaling>
          <c:orientation val="minMax"/>
          <c:max val="7"/>
          <c:min val="-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6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11581762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575"/>
          <c:y val="0.93125"/>
          <c:w val="0.6805"/>
          <c:h val="0.0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'D02'!$I$1</c:f>
        </c:strRef>
      </c:tx>
      <c:layout>
        <c:manualLayout>
          <c:xMode val="factor"/>
          <c:yMode val="factor"/>
          <c:x val="0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89"/>
          <c:w val="0.887"/>
          <c:h val="0.707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'D02'!$A$10:$A$30</c:f>
              <c:strCache/>
            </c:strRef>
          </c:cat>
          <c:val>
            <c:numRef>
              <c:f>'D02'!$I$10:$I$30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'D02'!$A$10:$A$30</c:f>
              <c:strCache/>
            </c:strRef>
          </c:cat>
          <c:val>
            <c:numRef>
              <c:f>'D02'!$L$10:$L$30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'D02'!$A$10:$A$30</c:f>
              <c:strCache/>
            </c:strRef>
          </c:cat>
          <c:val>
            <c:numRef>
              <c:f>'D02'!$J$10:$J$30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'D02'!$A$10:$A$30</c:f>
              <c:strCache/>
            </c:strRef>
          </c:cat>
          <c:val>
            <c:numRef>
              <c:f>'D02'!$M$10:$M$30</c:f>
              <c:numCache/>
            </c:numRef>
          </c:val>
          <c:shape val="box"/>
        </c:ser>
        <c:overlap val="100"/>
        <c:gapWidth val="0"/>
        <c:shape val="box"/>
        <c:axId val="65707500"/>
        <c:axId val="54496589"/>
      </c:bar3DChart>
      <c:catAx>
        <c:axId val="6570750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54496589"/>
        <c:crosses val="autoZero"/>
        <c:auto val="1"/>
        <c:lblOffset val="100"/>
        <c:tickLblSkip val="1"/>
        <c:noMultiLvlLbl val="0"/>
      </c:catAx>
      <c:valAx>
        <c:axId val="54496589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6570750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65"/>
          <c:y val="0.932"/>
          <c:w val="0.679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'D03'!$I$1</c:f>
        </c:strRef>
      </c:tx>
      <c:layout>
        <c:manualLayout>
          <c:xMode val="factor"/>
          <c:yMode val="factor"/>
          <c:x val="0.0195"/>
          <c:y val="-0.003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80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93"/>
          <c:w val="0.887"/>
          <c:h val="0.702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'D03'!$A$10:$A$30</c:f>
              <c:strCache/>
            </c:strRef>
          </c:cat>
          <c:val>
            <c:numRef>
              <c:f>'D03'!$I$10:$I$30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'D03'!$A$10:$A$30</c:f>
              <c:strCache/>
            </c:strRef>
          </c:cat>
          <c:val>
            <c:numRef>
              <c:f>'D03'!$L$10:$L$30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'D03'!$A$10:$A$30</c:f>
              <c:strCache/>
            </c:strRef>
          </c:cat>
          <c:val>
            <c:numRef>
              <c:f>'D03'!$J$10:$J$30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'D03'!$A$10:$A$30</c:f>
              <c:strCache/>
            </c:strRef>
          </c:cat>
          <c:val>
            <c:numRef>
              <c:f>'D03'!$M$10:$M$30</c:f>
              <c:numCache/>
            </c:numRef>
          </c:val>
          <c:shape val="box"/>
        </c:ser>
        <c:overlap val="100"/>
        <c:gapWidth val="0"/>
        <c:shape val="box"/>
        <c:axId val="20707254"/>
        <c:axId val="52147559"/>
      </c:bar3DChart>
      <c:catAx>
        <c:axId val="2070725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52147559"/>
        <c:crosses val="autoZero"/>
        <c:auto val="1"/>
        <c:lblOffset val="100"/>
        <c:tickLblSkip val="1"/>
        <c:noMultiLvlLbl val="0"/>
      </c:catAx>
      <c:valAx>
        <c:axId val="52147559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6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20707254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65"/>
          <c:y val="0.9305"/>
          <c:w val="0.679"/>
          <c:h val="0.0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'D04'!$I$1</c:f>
        </c:strRef>
      </c:tx>
      <c:layout>
        <c:manualLayout>
          <c:xMode val="factor"/>
          <c:yMode val="factor"/>
          <c:x val="0.011"/>
          <c:y val="-0.02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81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9475"/>
          <c:w val="0.887"/>
          <c:h val="0.6997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'D04'!$A$10:$A$30</c:f>
              <c:strCache/>
            </c:strRef>
          </c:cat>
          <c:val>
            <c:numRef>
              <c:f>'D04'!$I$10:$I$30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'D04'!$A$10:$A$30</c:f>
              <c:strCache/>
            </c:strRef>
          </c:cat>
          <c:val>
            <c:numRef>
              <c:f>'D04'!$L$10:$L$30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'D04'!$A$10:$A$30</c:f>
              <c:strCache/>
            </c:strRef>
          </c:cat>
          <c:val>
            <c:numRef>
              <c:f>'D04'!$J$10:$J$30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'D04'!$A$10:$A$30</c:f>
              <c:strCache/>
            </c:strRef>
          </c:cat>
          <c:val>
            <c:numRef>
              <c:f>'D04'!$M$10:$M$30</c:f>
              <c:numCache/>
            </c:numRef>
          </c:val>
          <c:shape val="box"/>
        </c:ser>
        <c:overlap val="100"/>
        <c:gapWidth val="0"/>
        <c:shape val="box"/>
        <c:axId val="66674848"/>
        <c:axId val="63202721"/>
      </c:bar3DChart>
      <c:catAx>
        <c:axId val="6667484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63202721"/>
        <c:crosses val="autoZero"/>
        <c:auto val="1"/>
        <c:lblOffset val="100"/>
        <c:tickLblSkip val="1"/>
        <c:noMultiLvlLbl val="0"/>
      </c:catAx>
      <c:valAx>
        <c:axId val="63202721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8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6667484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65"/>
          <c:y val="0.93"/>
          <c:w val="0.679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'D05'!$I$1</c:f>
        </c:strRef>
      </c:tx>
      <c:layout>
        <c:manualLayout>
          <c:xMode val="factor"/>
          <c:yMode val="factor"/>
          <c:x val="-0.0305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88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20075"/>
          <c:w val="0.887"/>
          <c:h val="0.6912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'D05'!$A$10:$A$30</c:f>
              <c:strCache/>
            </c:strRef>
          </c:cat>
          <c:val>
            <c:numRef>
              <c:f>'D05'!$I$10:$I$30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'D05'!$A$10:$A$30</c:f>
              <c:strCache/>
            </c:strRef>
          </c:cat>
          <c:val>
            <c:numRef>
              <c:f>'D05'!$L$10:$L$30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'D05'!$A$10:$A$30</c:f>
              <c:strCache/>
            </c:strRef>
          </c:cat>
          <c:val>
            <c:numRef>
              <c:f>'D05'!$J$10:$J$30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'D05'!$A$10:$A$30</c:f>
              <c:strCache/>
            </c:strRef>
          </c:cat>
          <c:val>
            <c:numRef>
              <c:f>'D05'!$M$10:$M$30</c:f>
              <c:numCache/>
            </c:numRef>
          </c:val>
          <c:shape val="box"/>
        </c:ser>
        <c:overlap val="100"/>
        <c:gapWidth val="0"/>
        <c:shape val="box"/>
        <c:axId val="31953578"/>
        <c:axId val="19146747"/>
      </c:bar3DChart>
      <c:catAx>
        <c:axId val="3195357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19146747"/>
        <c:crosses val="autoZero"/>
        <c:auto val="1"/>
        <c:lblOffset val="100"/>
        <c:tickLblSkip val="1"/>
        <c:noMultiLvlLbl val="0"/>
      </c:catAx>
      <c:valAx>
        <c:axId val="19146747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425"/>
              <c:y val="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3195357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7"/>
          <c:y val="0.92825"/>
          <c:w val="0.6812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'D06'!$I$1</c:f>
        </c:strRef>
      </c:tx>
      <c:layout>
        <c:manualLayout>
          <c:xMode val="factor"/>
          <c:yMode val="factor"/>
          <c:x val="-0.00225"/>
          <c:y val="-0.01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83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935"/>
          <c:w val="0.887"/>
          <c:h val="0.7002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'D06'!$A$10:$A$30</c:f>
              <c:strCache/>
            </c:strRef>
          </c:cat>
          <c:val>
            <c:numRef>
              <c:f>'D06'!$I$10:$I$30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'D06'!$A$10:$A$30</c:f>
              <c:strCache/>
            </c:strRef>
          </c:cat>
          <c:val>
            <c:numRef>
              <c:f>'D06'!$L$10:$L$30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'D06'!$A$10:$A$30</c:f>
              <c:strCache/>
            </c:strRef>
          </c:cat>
          <c:val>
            <c:numRef>
              <c:f>'D06'!$J$10:$J$30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'D06'!$A$10:$A$30</c:f>
              <c:strCache/>
            </c:strRef>
          </c:cat>
          <c:val>
            <c:numRef>
              <c:f>'D06'!$M$10:$M$30</c:f>
              <c:numCache/>
            </c:numRef>
          </c:val>
          <c:shape val="box"/>
        </c:ser>
        <c:overlap val="100"/>
        <c:gapWidth val="0"/>
        <c:shape val="box"/>
        <c:axId val="38102996"/>
        <c:axId val="7382645"/>
      </c:bar3DChart>
      <c:catAx>
        <c:axId val="3810299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7382645"/>
        <c:crosses val="autoZero"/>
        <c:auto val="1"/>
        <c:lblOffset val="100"/>
        <c:tickLblSkip val="1"/>
        <c:noMultiLvlLbl val="0"/>
      </c:catAx>
      <c:valAx>
        <c:axId val="7382645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6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3810299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75"/>
          <c:y val="0.93025"/>
          <c:w val="0.6782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'D07'!$I$1</c:f>
        </c:strRef>
      </c:tx>
      <c:layout>
        <c:manualLayout>
          <c:xMode val="factor"/>
          <c:yMode val="factor"/>
          <c:x val="-0.001"/>
          <c:y val="-0.01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79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9475"/>
          <c:w val="0.887"/>
          <c:h val="0.6997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'D07'!$A$10:$A$30</c:f>
              <c:strCache/>
            </c:strRef>
          </c:cat>
          <c:val>
            <c:numRef>
              <c:f>'D07'!$I$10:$I$30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'D07'!$A$10:$A$30</c:f>
              <c:strCache/>
            </c:strRef>
          </c:cat>
          <c:val>
            <c:numRef>
              <c:f>'D07'!$L$10:$L$30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'D07'!$A$10:$A$30</c:f>
              <c:strCache/>
            </c:strRef>
          </c:cat>
          <c:val>
            <c:numRef>
              <c:f>'D07'!$J$10:$J$30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'D07'!$A$10:$A$30</c:f>
              <c:strCache/>
            </c:strRef>
          </c:cat>
          <c:val>
            <c:numRef>
              <c:f>'D07'!$M$10:$M$30</c:f>
              <c:numCache/>
            </c:numRef>
          </c:val>
          <c:shape val="box"/>
        </c:ser>
        <c:overlap val="100"/>
        <c:gapWidth val="0"/>
        <c:shape val="box"/>
        <c:axId val="66443806"/>
        <c:axId val="61123343"/>
      </c:bar3DChart>
      <c:catAx>
        <c:axId val="6644380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61123343"/>
        <c:crosses val="autoZero"/>
        <c:auto val="1"/>
        <c:lblOffset val="100"/>
        <c:tickLblSkip val="1"/>
        <c:noMultiLvlLbl val="0"/>
      </c:catAx>
      <c:valAx>
        <c:axId val="61123343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8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6644380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575"/>
          <c:y val="0.93"/>
          <c:w val="0.680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38100</xdr:rowOff>
    </xdr:from>
    <xdr:to>
      <xdr:col>8</xdr:col>
      <xdr:colOff>419100</xdr:colOff>
      <xdr:row>19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1438275"/>
          <a:ext cx="6467475" cy="1543050"/>
        </a:xfrm>
        <a:prstGeom prst="rect">
          <a:avLst/>
        </a:prstGeom>
        <a:solidFill>
          <a:srgbClr val="0066CC"/>
        </a:solidFill>
        <a:ln w="38100" cmpd="sng">
          <a:solidFill>
            <a:srgbClr val="0C55A6"/>
          </a:solidFill>
          <a:headEnd type="none"/>
          <a:tailEnd type="none"/>
        </a:ln>
      </xdr:spPr>
      <xdr:txBody>
        <a:bodyPr vertOverflow="clip" wrap="square" lIns="54864" tIns="59436" rIns="54864" bIns="0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CIUDAD DE MADRID</a:t>
          </a:r>
          <a:r>
            <a:rPr lang="en-US" cap="none" sz="1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ESTRUCTURA DE LA POBLACIÓN POR NACIONALIDAD, SEXO Y EDAD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(Revisión del Padrón Municipal de Habitantes 
</a:t>
          </a:r>
          <a:r>
            <a:rPr lang="en-US" cap="none" sz="11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a 1 de enero de 2013)</a:t>
          </a:r>
        </a:p>
      </xdr:txBody>
    </xdr:sp>
    <xdr:clientData/>
  </xdr:twoCellAnchor>
  <xdr:twoCellAnchor>
    <xdr:from>
      <xdr:col>0</xdr:col>
      <xdr:colOff>47625</xdr:colOff>
      <xdr:row>9</xdr:row>
      <xdr:rowOff>38100</xdr:rowOff>
    </xdr:from>
    <xdr:to>
      <xdr:col>8</xdr:col>
      <xdr:colOff>419100</xdr:colOff>
      <xdr:row>19</xdr:row>
      <xdr:rowOff>57150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47625" y="1438275"/>
          <a:ext cx="6467475" cy="1543050"/>
        </a:xfrm>
        <a:prstGeom prst="rect">
          <a:avLst/>
        </a:prstGeom>
        <a:solidFill>
          <a:srgbClr val="0066CC"/>
        </a:solidFill>
        <a:ln w="38100" cmpd="sng">
          <a:solidFill>
            <a:srgbClr val="0C55A6"/>
          </a:solidFill>
          <a:headEnd type="none"/>
          <a:tailEnd type="none"/>
        </a:ln>
      </xdr:spPr>
      <xdr:txBody>
        <a:bodyPr vertOverflow="clip" wrap="square" lIns="54864" tIns="59436" rIns="54864" bIns="0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CIUDAD DE MADRID</a:t>
          </a:r>
          <a:r>
            <a:rPr lang="en-US" cap="none" sz="1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ESTRUCTURA DE LA POBLACIÓN POR NACIONALIDAD, SEXO Y EDAD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(Revisión del Padrón Municipal de Habitantes 
</a:t>
          </a:r>
          <a:r>
            <a:rPr lang="en-US" cap="none" sz="11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a 1 de enero de 2021)</a:t>
          </a:r>
        </a:p>
      </xdr:txBody>
    </xdr:sp>
    <xdr:clientData/>
  </xdr:twoCellAnchor>
  <xdr:twoCellAnchor>
    <xdr:from>
      <xdr:col>0</xdr:col>
      <xdr:colOff>19050</xdr:colOff>
      <xdr:row>24</xdr:row>
      <xdr:rowOff>38100</xdr:rowOff>
    </xdr:from>
    <xdr:to>
      <xdr:col>8</xdr:col>
      <xdr:colOff>742950</xdr:colOff>
      <xdr:row>60</xdr:row>
      <xdr:rowOff>9525</xdr:rowOff>
    </xdr:to>
    <xdr:graphicFrame>
      <xdr:nvGraphicFramePr>
        <xdr:cNvPr id="3" name="Chart 1"/>
        <xdr:cNvGraphicFramePr/>
      </xdr:nvGraphicFramePr>
      <xdr:xfrm>
        <a:off x="19050" y="3733800"/>
        <a:ext cx="68199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0</xdr:row>
      <xdr:rowOff>9525</xdr:rowOff>
    </xdr:from>
    <xdr:to>
      <xdr:col>7</xdr:col>
      <xdr:colOff>28575</xdr:colOff>
      <xdr:row>9</xdr:row>
      <xdr:rowOff>9525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9525"/>
          <a:ext cx="42576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28575</xdr:rowOff>
    </xdr:from>
    <xdr:to>
      <xdr:col>7</xdr:col>
      <xdr:colOff>600075</xdr:colOff>
      <xdr:row>60</xdr:row>
      <xdr:rowOff>133350</xdr:rowOff>
    </xdr:to>
    <xdr:graphicFrame>
      <xdr:nvGraphicFramePr>
        <xdr:cNvPr id="1" name="Chart 12"/>
        <xdr:cNvGraphicFramePr/>
      </xdr:nvGraphicFramePr>
      <xdr:xfrm>
        <a:off x="0" y="4676775"/>
        <a:ext cx="563880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123825</xdr:rowOff>
    </xdr:from>
    <xdr:to>
      <xdr:col>7</xdr:col>
      <xdr:colOff>571500</xdr:colOff>
      <xdr:row>61</xdr:row>
      <xdr:rowOff>38100</xdr:rowOff>
    </xdr:to>
    <xdr:graphicFrame>
      <xdr:nvGraphicFramePr>
        <xdr:cNvPr id="1" name="Chart 12"/>
        <xdr:cNvGraphicFramePr/>
      </xdr:nvGraphicFramePr>
      <xdr:xfrm>
        <a:off x="9525" y="4638675"/>
        <a:ext cx="560070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9525</xdr:rowOff>
    </xdr:from>
    <xdr:to>
      <xdr:col>7</xdr:col>
      <xdr:colOff>552450</xdr:colOff>
      <xdr:row>61</xdr:row>
      <xdr:rowOff>28575</xdr:rowOff>
    </xdr:to>
    <xdr:graphicFrame>
      <xdr:nvGraphicFramePr>
        <xdr:cNvPr id="1" name="Chart 13"/>
        <xdr:cNvGraphicFramePr/>
      </xdr:nvGraphicFramePr>
      <xdr:xfrm>
        <a:off x="0" y="4657725"/>
        <a:ext cx="55911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8</xdr:col>
      <xdr:colOff>0</xdr:colOff>
      <xdr:row>61</xdr:row>
      <xdr:rowOff>0</xdr:rowOff>
    </xdr:to>
    <xdr:graphicFrame>
      <xdr:nvGraphicFramePr>
        <xdr:cNvPr id="1" name="Chart 12"/>
        <xdr:cNvGraphicFramePr/>
      </xdr:nvGraphicFramePr>
      <xdr:xfrm>
        <a:off x="0" y="4648200"/>
        <a:ext cx="56388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7</xdr:col>
      <xdr:colOff>600075</xdr:colOff>
      <xdr:row>60</xdr:row>
      <xdr:rowOff>133350</xdr:rowOff>
    </xdr:to>
    <xdr:graphicFrame>
      <xdr:nvGraphicFramePr>
        <xdr:cNvPr id="1" name="Chart 12"/>
        <xdr:cNvGraphicFramePr/>
      </xdr:nvGraphicFramePr>
      <xdr:xfrm>
        <a:off x="0" y="4648200"/>
        <a:ext cx="56388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123825</xdr:rowOff>
    </xdr:from>
    <xdr:to>
      <xdr:col>8</xdr:col>
      <xdr:colOff>0</xdr:colOff>
      <xdr:row>61</xdr:row>
      <xdr:rowOff>28575</xdr:rowOff>
    </xdr:to>
    <xdr:graphicFrame>
      <xdr:nvGraphicFramePr>
        <xdr:cNvPr id="1" name="Chart 12"/>
        <xdr:cNvGraphicFramePr/>
      </xdr:nvGraphicFramePr>
      <xdr:xfrm>
        <a:off x="0" y="4638675"/>
        <a:ext cx="56388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34</xdr:row>
      <xdr:rowOff>0</xdr:rowOff>
    </xdr:from>
    <xdr:to>
      <xdr:col>8</xdr:col>
      <xdr:colOff>0</xdr:colOff>
      <xdr:row>61</xdr:row>
      <xdr:rowOff>28575</xdr:rowOff>
    </xdr:to>
    <xdr:graphicFrame>
      <xdr:nvGraphicFramePr>
        <xdr:cNvPr id="1" name="Chart 12"/>
        <xdr:cNvGraphicFramePr/>
      </xdr:nvGraphicFramePr>
      <xdr:xfrm>
        <a:off x="19050" y="4648200"/>
        <a:ext cx="561975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9525</xdr:rowOff>
    </xdr:from>
    <xdr:to>
      <xdr:col>8</xdr:col>
      <xdr:colOff>0</xdr:colOff>
      <xdr:row>61</xdr:row>
      <xdr:rowOff>38100</xdr:rowOff>
    </xdr:to>
    <xdr:graphicFrame>
      <xdr:nvGraphicFramePr>
        <xdr:cNvPr id="1" name="Chart 13"/>
        <xdr:cNvGraphicFramePr/>
      </xdr:nvGraphicFramePr>
      <xdr:xfrm>
        <a:off x="0" y="4657725"/>
        <a:ext cx="56388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28575</xdr:rowOff>
    </xdr:from>
    <xdr:to>
      <xdr:col>8</xdr:col>
      <xdr:colOff>0</xdr:colOff>
      <xdr:row>61</xdr:row>
      <xdr:rowOff>66675</xdr:rowOff>
    </xdr:to>
    <xdr:graphicFrame>
      <xdr:nvGraphicFramePr>
        <xdr:cNvPr id="1" name="Chart 13"/>
        <xdr:cNvGraphicFramePr/>
      </xdr:nvGraphicFramePr>
      <xdr:xfrm>
        <a:off x="0" y="4667250"/>
        <a:ext cx="56388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7</xdr:col>
      <xdr:colOff>590550</xdr:colOff>
      <xdr:row>61</xdr:row>
      <xdr:rowOff>38100</xdr:rowOff>
    </xdr:to>
    <xdr:graphicFrame>
      <xdr:nvGraphicFramePr>
        <xdr:cNvPr id="1" name="Chart 12"/>
        <xdr:cNvGraphicFramePr/>
      </xdr:nvGraphicFramePr>
      <xdr:xfrm>
        <a:off x="0" y="4648200"/>
        <a:ext cx="56292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34</xdr:row>
      <xdr:rowOff>0</xdr:rowOff>
    </xdr:from>
    <xdr:to>
      <xdr:col>9</xdr:col>
      <xdr:colOff>0</xdr:colOff>
      <xdr:row>60</xdr:row>
      <xdr:rowOff>76200</xdr:rowOff>
    </xdr:to>
    <xdr:graphicFrame>
      <xdr:nvGraphicFramePr>
        <xdr:cNvPr id="1" name="Chart 17"/>
        <xdr:cNvGraphicFramePr/>
      </xdr:nvGraphicFramePr>
      <xdr:xfrm>
        <a:off x="19050" y="4686300"/>
        <a:ext cx="570547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9525</xdr:rowOff>
    </xdr:from>
    <xdr:to>
      <xdr:col>7</xdr:col>
      <xdr:colOff>552450</xdr:colOff>
      <xdr:row>61</xdr:row>
      <xdr:rowOff>28575</xdr:rowOff>
    </xdr:to>
    <xdr:graphicFrame>
      <xdr:nvGraphicFramePr>
        <xdr:cNvPr id="1" name="Chart 12"/>
        <xdr:cNvGraphicFramePr/>
      </xdr:nvGraphicFramePr>
      <xdr:xfrm>
        <a:off x="0" y="4657725"/>
        <a:ext cx="55911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9</xdr:col>
      <xdr:colOff>0</xdr:colOff>
      <xdr:row>61</xdr:row>
      <xdr:rowOff>38100</xdr:rowOff>
    </xdr:to>
    <xdr:graphicFrame>
      <xdr:nvGraphicFramePr>
        <xdr:cNvPr id="1" name="Chart 12"/>
        <xdr:cNvGraphicFramePr/>
      </xdr:nvGraphicFramePr>
      <xdr:xfrm>
        <a:off x="0" y="4648200"/>
        <a:ext cx="56483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123825</xdr:rowOff>
    </xdr:from>
    <xdr:to>
      <xdr:col>7</xdr:col>
      <xdr:colOff>600075</xdr:colOff>
      <xdr:row>61</xdr:row>
      <xdr:rowOff>28575</xdr:rowOff>
    </xdr:to>
    <xdr:graphicFrame>
      <xdr:nvGraphicFramePr>
        <xdr:cNvPr id="1" name="Chart 14"/>
        <xdr:cNvGraphicFramePr/>
      </xdr:nvGraphicFramePr>
      <xdr:xfrm>
        <a:off x="0" y="4638675"/>
        <a:ext cx="56388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9525</xdr:rowOff>
    </xdr:from>
    <xdr:to>
      <xdr:col>8</xdr:col>
      <xdr:colOff>0</xdr:colOff>
      <xdr:row>61</xdr:row>
      <xdr:rowOff>38100</xdr:rowOff>
    </xdr:to>
    <xdr:graphicFrame>
      <xdr:nvGraphicFramePr>
        <xdr:cNvPr id="1" name="Chart 12"/>
        <xdr:cNvGraphicFramePr/>
      </xdr:nvGraphicFramePr>
      <xdr:xfrm>
        <a:off x="0" y="4657725"/>
        <a:ext cx="56388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9525</xdr:rowOff>
    </xdr:from>
    <xdr:to>
      <xdr:col>9</xdr:col>
      <xdr:colOff>0</xdr:colOff>
      <xdr:row>61</xdr:row>
      <xdr:rowOff>123825</xdr:rowOff>
    </xdr:to>
    <xdr:graphicFrame>
      <xdr:nvGraphicFramePr>
        <xdr:cNvPr id="1" name="Chart 16"/>
        <xdr:cNvGraphicFramePr/>
      </xdr:nvGraphicFramePr>
      <xdr:xfrm>
        <a:off x="9525" y="4657725"/>
        <a:ext cx="56388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9525</xdr:rowOff>
    </xdr:from>
    <xdr:to>
      <xdr:col>10</xdr:col>
      <xdr:colOff>0</xdr:colOff>
      <xdr:row>62</xdr:row>
      <xdr:rowOff>0</xdr:rowOff>
    </xdr:to>
    <xdr:graphicFrame>
      <xdr:nvGraphicFramePr>
        <xdr:cNvPr id="1" name="Chart 12"/>
        <xdr:cNvGraphicFramePr/>
      </xdr:nvGraphicFramePr>
      <xdr:xfrm>
        <a:off x="9525" y="4657725"/>
        <a:ext cx="56483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9</xdr:col>
      <xdr:colOff>0</xdr:colOff>
      <xdr:row>61</xdr:row>
      <xdr:rowOff>57150</xdr:rowOff>
    </xdr:to>
    <xdr:graphicFrame>
      <xdr:nvGraphicFramePr>
        <xdr:cNvPr id="1" name="Chart 12"/>
        <xdr:cNvGraphicFramePr/>
      </xdr:nvGraphicFramePr>
      <xdr:xfrm>
        <a:off x="0" y="4648200"/>
        <a:ext cx="56483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8</xdr:col>
      <xdr:colOff>9525</xdr:colOff>
      <xdr:row>61</xdr:row>
      <xdr:rowOff>28575</xdr:rowOff>
    </xdr:to>
    <xdr:graphicFrame>
      <xdr:nvGraphicFramePr>
        <xdr:cNvPr id="1" name="Chart 12"/>
        <xdr:cNvGraphicFramePr/>
      </xdr:nvGraphicFramePr>
      <xdr:xfrm>
        <a:off x="0" y="4648200"/>
        <a:ext cx="56483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34</xdr:row>
      <xdr:rowOff>9525</xdr:rowOff>
    </xdr:from>
    <xdr:to>
      <xdr:col>10</xdr:col>
      <xdr:colOff>0</xdr:colOff>
      <xdr:row>60</xdr:row>
      <xdr:rowOff>85725</xdr:rowOff>
    </xdr:to>
    <xdr:graphicFrame>
      <xdr:nvGraphicFramePr>
        <xdr:cNvPr id="1" name="Chart 12"/>
        <xdr:cNvGraphicFramePr/>
      </xdr:nvGraphicFramePr>
      <xdr:xfrm>
        <a:off x="28575" y="4657725"/>
        <a:ext cx="562927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34</xdr:row>
      <xdr:rowOff>0</xdr:rowOff>
    </xdr:from>
    <xdr:to>
      <xdr:col>11</xdr:col>
      <xdr:colOff>0</xdr:colOff>
      <xdr:row>61</xdr:row>
      <xdr:rowOff>38100</xdr:rowOff>
    </xdr:to>
    <xdr:graphicFrame>
      <xdr:nvGraphicFramePr>
        <xdr:cNvPr id="1" name="Chart 13"/>
        <xdr:cNvGraphicFramePr/>
      </xdr:nvGraphicFramePr>
      <xdr:xfrm>
        <a:off x="19050" y="4648200"/>
        <a:ext cx="56483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7</xdr:col>
      <xdr:colOff>600075</xdr:colOff>
      <xdr:row>61</xdr:row>
      <xdr:rowOff>28575</xdr:rowOff>
    </xdr:to>
    <xdr:graphicFrame>
      <xdr:nvGraphicFramePr>
        <xdr:cNvPr id="1" name="Chart 13"/>
        <xdr:cNvGraphicFramePr/>
      </xdr:nvGraphicFramePr>
      <xdr:xfrm>
        <a:off x="0" y="4648200"/>
        <a:ext cx="56388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J2:V135"/>
  <sheetViews>
    <sheetView showGridLines="0" tabSelected="1" zoomScalePageLayoutView="0" workbookViewId="0" topLeftCell="A1">
      <selection activeCell="W7" sqref="W7"/>
    </sheetView>
  </sheetViews>
  <sheetFormatPr defaultColWidth="11.421875" defaultRowHeight="12.75"/>
  <cols>
    <col min="11" max="11" width="8.7109375" style="0" customWidth="1"/>
    <col min="12" max="12" width="6.7109375" style="0" customWidth="1"/>
    <col min="13" max="22" width="0.13671875" style="0" customWidth="1"/>
    <col min="23" max="23" width="6.7109375" style="0" customWidth="1"/>
  </cols>
  <sheetData>
    <row r="2" ht="12">
      <c r="M2" s="37" t="str">
        <f>MM!A1&amp;" "&amp;'D01'!I3</f>
        <v>CIUDAD DE MADRID CIUDAD DE MADRID 01.01.2016</v>
      </c>
    </row>
    <row r="3" spans="13:22" ht="12">
      <c r="M3" s="36" t="s">
        <v>87</v>
      </c>
      <c r="N3" s="1"/>
      <c r="O3" s="22"/>
      <c r="P3" s="22"/>
      <c r="Q3" s="22"/>
      <c r="R3" s="22"/>
      <c r="S3" s="22"/>
      <c r="T3" s="22"/>
      <c r="U3" s="22"/>
      <c r="V3" s="22"/>
    </row>
    <row r="5" spans="13:22" ht="12.75">
      <c r="M5" s="23" t="s">
        <v>0</v>
      </c>
      <c r="N5" s="24">
        <f>O5+P5+Q5+R5</f>
        <v>3312291</v>
      </c>
      <c r="O5" s="24">
        <f>SUM(O7:O108)</f>
        <v>1301434</v>
      </c>
      <c r="P5" s="24">
        <f>SUM(P7:P108)</f>
        <v>1486863</v>
      </c>
      <c r="Q5" s="24">
        <f>SUM(Q7:Q108)</f>
        <v>243712</v>
      </c>
      <c r="R5" s="24">
        <f>SUM(R7:R108)</f>
        <v>280282</v>
      </c>
      <c r="S5" s="25"/>
      <c r="T5" s="25"/>
      <c r="U5" s="25"/>
      <c r="V5" s="25"/>
    </row>
    <row r="6" spans="14:22" ht="12">
      <c r="N6" s="1"/>
      <c r="O6" s="26"/>
      <c r="P6" s="26"/>
      <c r="Q6" s="27"/>
      <c r="R6" s="27"/>
      <c r="S6" s="25"/>
      <c r="T6" s="25"/>
      <c r="U6" s="25"/>
      <c r="V6" s="25"/>
    </row>
    <row r="7" spans="13:22" ht="12">
      <c r="M7" s="33">
        <v>0</v>
      </c>
      <c r="N7" s="28">
        <f>O7+P7+Q7+R7</f>
        <v>25135</v>
      </c>
      <c r="O7" s="28">
        <v>10157</v>
      </c>
      <c r="P7" s="28">
        <v>9801</v>
      </c>
      <c r="Q7" s="28">
        <v>2624</v>
      </c>
      <c r="R7" s="28">
        <v>2553</v>
      </c>
      <c r="S7" s="30">
        <f>-1*(O7*100/N$5)</f>
        <v>-0.30664576270623567</v>
      </c>
      <c r="T7" s="30">
        <f>-1*(Q7*100/N$5)</f>
        <v>-0.07922009267905507</v>
      </c>
      <c r="U7" s="30">
        <f>(-1*(P7*100/N$5))*-1</f>
        <v>0.29589791476654675</v>
      </c>
      <c r="V7" s="31">
        <f aca="true" t="shared" si="0" ref="V7:V70">(-1*(R7*100/N$5))*-1</f>
        <v>0.07707656120793735</v>
      </c>
    </row>
    <row r="8" spans="13:22" ht="12">
      <c r="M8" s="34">
        <v>1</v>
      </c>
      <c r="N8" s="28">
        <f aca="true" t="shared" si="1" ref="N8:N71">O8+P8+Q8+R8</f>
        <v>26653</v>
      </c>
      <c r="O8" s="28">
        <v>11288</v>
      </c>
      <c r="P8" s="28">
        <v>10669</v>
      </c>
      <c r="Q8" s="28">
        <v>2409</v>
      </c>
      <c r="R8" s="28">
        <v>2287</v>
      </c>
      <c r="S8" s="30">
        <f>-1*(O8*100/N$5)</f>
        <v>-0.340791313323618</v>
      </c>
      <c r="T8" s="30">
        <f aca="true" t="shared" si="2" ref="T8:T71">-1*(Q8*100/N$5)</f>
        <v>-0.07272911709750139</v>
      </c>
      <c r="U8" s="30">
        <f aca="true" t="shared" si="3" ref="U8:U71">(-1*(P8*100/N$5))*-1</f>
        <v>0.3221033417655635</v>
      </c>
      <c r="V8" s="31">
        <f t="shared" si="0"/>
        <v>0.06904586583727094</v>
      </c>
    </row>
    <row r="9" spans="13:22" ht="12">
      <c r="M9" s="33">
        <v>2</v>
      </c>
      <c r="N9" s="28">
        <f t="shared" si="1"/>
        <v>26534</v>
      </c>
      <c r="O9" s="28">
        <v>11184</v>
      </c>
      <c r="P9" s="28">
        <v>10854</v>
      </c>
      <c r="Q9" s="28">
        <v>2291</v>
      </c>
      <c r="R9" s="28">
        <v>2205</v>
      </c>
      <c r="S9" s="30">
        <f aca="true" t="shared" si="4" ref="S9:S24">-1*(O9*100/N$5)</f>
        <v>-0.337651492577192</v>
      </c>
      <c r="T9" s="30">
        <f t="shared" si="2"/>
        <v>-0.06916662817367195</v>
      </c>
      <c r="U9" s="30">
        <f t="shared" si="3"/>
        <v>0.32768859982410964</v>
      </c>
      <c r="V9" s="31">
        <f t="shared" si="0"/>
        <v>0.06657023794105046</v>
      </c>
    </row>
    <row r="10" spans="13:22" ht="12">
      <c r="M10" s="34">
        <v>3</v>
      </c>
      <c r="N10" s="28">
        <f t="shared" si="1"/>
        <v>27357</v>
      </c>
      <c r="O10" s="28">
        <v>11953</v>
      </c>
      <c r="P10" s="28">
        <v>11292</v>
      </c>
      <c r="Q10" s="28">
        <v>2160</v>
      </c>
      <c r="R10" s="28">
        <v>1952</v>
      </c>
      <c r="S10" s="30">
        <f t="shared" si="4"/>
        <v>-0.360868051750284</v>
      </c>
      <c r="T10" s="30">
        <f t="shared" si="2"/>
        <v>-0.06521166165653923</v>
      </c>
      <c r="U10" s="30">
        <f t="shared" si="3"/>
        <v>0.340912075660019</v>
      </c>
      <c r="V10" s="31">
        <f t="shared" si="0"/>
        <v>0.05893202016368731</v>
      </c>
    </row>
    <row r="11" spans="13:22" ht="12">
      <c r="M11" s="33">
        <v>4</v>
      </c>
      <c r="N11" s="28">
        <f t="shared" si="1"/>
        <v>28215</v>
      </c>
      <c r="O11" s="28">
        <v>12242</v>
      </c>
      <c r="P11" s="28">
        <v>11726</v>
      </c>
      <c r="Q11" s="28">
        <v>2202</v>
      </c>
      <c r="R11" s="28">
        <v>2045</v>
      </c>
      <c r="S11" s="30">
        <f t="shared" si="4"/>
        <v>-0.36959313055525617</v>
      </c>
      <c r="T11" s="30">
        <f t="shared" si="2"/>
        <v>-0.06647966618874972</v>
      </c>
      <c r="U11" s="30">
        <f t="shared" si="3"/>
        <v>0.35401478915952733</v>
      </c>
      <c r="V11" s="31">
        <f t="shared" si="0"/>
        <v>0.061739744485010524</v>
      </c>
    </row>
    <row r="12" spans="13:22" ht="12">
      <c r="M12" s="33">
        <v>5</v>
      </c>
      <c r="N12" s="28">
        <f t="shared" si="1"/>
        <v>28849</v>
      </c>
      <c r="O12" s="28">
        <v>12555</v>
      </c>
      <c r="P12" s="28">
        <v>11988</v>
      </c>
      <c r="Q12" s="28">
        <v>2223</v>
      </c>
      <c r="R12" s="28">
        <v>2083</v>
      </c>
      <c r="S12" s="30">
        <f t="shared" si="4"/>
        <v>-0.3790427833786343</v>
      </c>
      <c r="T12" s="30">
        <f t="shared" si="2"/>
        <v>-0.06711366845485496</v>
      </c>
      <c r="U12" s="30">
        <f t="shared" si="3"/>
        <v>0.36192472219379274</v>
      </c>
      <c r="V12" s="31">
        <f t="shared" si="0"/>
        <v>0.06288698668082002</v>
      </c>
    </row>
    <row r="13" spans="13:22" ht="12">
      <c r="M13" s="34">
        <v>6</v>
      </c>
      <c r="N13" s="28">
        <f t="shared" si="1"/>
        <v>28610</v>
      </c>
      <c r="O13" s="28">
        <v>12401</v>
      </c>
      <c r="P13" s="28">
        <v>11940</v>
      </c>
      <c r="Q13" s="28">
        <v>2172</v>
      </c>
      <c r="R13" s="28">
        <v>2097</v>
      </c>
      <c r="S13" s="30">
        <f t="shared" si="4"/>
        <v>-0.37439343342719583</v>
      </c>
      <c r="T13" s="30">
        <f t="shared" si="2"/>
        <v>-0.06557394866574223</v>
      </c>
      <c r="U13" s="30">
        <f t="shared" si="3"/>
        <v>0.3604755741569808</v>
      </c>
      <c r="V13" s="31">
        <f t="shared" si="0"/>
        <v>0.06330965485822351</v>
      </c>
    </row>
    <row r="14" spans="13:22" ht="12">
      <c r="M14" s="33">
        <v>7</v>
      </c>
      <c r="N14" s="28">
        <f t="shared" si="1"/>
        <v>28198</v>
      </c>
      <c r="O14" s="28">
        <v>12459</v>
      </c>
      <c r="P14" s="28">
        <v>11777</v>
      </c>
      <c r="Q14" s="28">
        <v>1999</v>
      </c>
      <c r="R14" s="28">
        <v>1963</v>
      </c>
      <c r="S14" s="30">
        <f t="shared" si="4"/>
        <v>-0.3761444873050103</v>
      </c>
      <c r="T14" s="30">
        <f t="shared" si="2"/>
        <v>-0.06035097761639904</v>
      </c>
      <c r="U14" s="30">
        <f t="shared" si="3"/>
        <v>0.3555545089486401</v>
      </c>
      <c r="V14" s="31">
        <f t="shared" si="0"/>
        <v>0.05926411658879006</v>
      </c>
    </row>
    <row r="15" spans="10:22" ht="12">
      <c r="J15" s="20" t="s">
        <v>51</v>
      </c>
      <c r="M15" s="34">
        <v>8</v>
      </c>
      <c r="N15" s="28">
        <f t="shared" si="1"/>
        <v>29212</v>
      </c>
      <c r="O15" s="28">
        <v>12875</v>
      </c>
      <c r="P15" s="28">
        <v>12462</v>
      </c>
      <c r="Q15" s="28">
        <v>2006</v>
      </c>
      <c r="R15" s="28">
        <v>1869</v>
      </c>
      <c r="S15" s="30">
        <f t="shared" si="4"/>
        <v>-0.3887037702907142</v>
      </c>
      <c r="T15" s="30">
        <f t="shared" si="2"/>
        <v>-0.06056231170510079</v>
      </c>
      <c r="U15" s="30">
        <f t="shared" si="3"/>
        <v>0.3762350590573111</v>
      </c>
      <c r="V15" s="31">
        <f t="shared" si="0"/>
        <v>0.05642620168336659</v>
      </c>
    </row>
    <row r="16" spans="10:22" ht="12">
      <c r="J16" s="20" t="s">
        <v>52</v>
      </c>
      <c r="M16" s="33">
        <v>9</v>
      </c>
      <c r="N16" s="28">
        <f t="shared" si="1"/>
        <v>29328</v>
      </c>
      <c r="O16" s="28">
        <v>12923</v>
      </c>
      <c r="P16" s="28">
        <v>12699</v>
      </c>
      <c r="Q16" s="28">
        <v>1941</v>
      </c>
      <c r="R16" s="28">
        <v>1765</v>
      </c>
      <c r="S16" s="30">
        <f t="shared" si="4"/>
        <v>-0.3901529183275262</v>
      </c>
      <c r="T16" s="30">
        <f t="shared" si="2"/>
        <v>-0.05859992373858456</v>
      </c>
      <c r="U16" s="30">
        <f t="shared" si="3"/>
        <v>0.38339022748907026</v>
      </c>
      <c r="V16" s="31">
        <f t="shared" si="0"/>
        <v>0.053286380936940624</v>
      </c>
    </row>
    <row r="17" spans="10:22" ht="12">
      <c r="J17" s="20" t="s">
        <v>53</v>
      </c>
      <c r="M17" s="33">
        <v>10</v>
      </c>
      <c r="N17" s="28">
        <f t="shared" si="1"/>
        <v>29571</v>
      </c>
      <c r="O17" s="28">
        <v>13261</v>
      </c>
      <c r="P17" s="28">
        <v>12607</v>
      </c>
      <c r="Q17" s="28">
        <v>1873</v>
      </c>
      <c r="R17" s="28">
        <v>1830</v>
      </c>
      <c r="S17" s="30">
        <f t="shared" si="4"/>
        <v>-0.40035733575341054</v>
      </c>
      <c r="T17" s="30">
        <f t="shared" si="2"/>
        <v>-0.05654696401976759</v>
      </c>
      <c r="U17" s="30">
        <f t="shared" si="3"/>
        <v>0.3806126937518473</v>
      </c>
      <c r="V17" s="31">
        <f t="shared" si="0"/>
        <v>0.055248768903456855</v>
      </c>
    </row>
    <row r="18" spans="10:22" ht="12">
      <c r="J18" s="20" t="s">
        <v>54</v>
      </c>
      <c r="M18" s="34">
        <v>11</v>
      </c>
      <c r="N18" s="28">
        <f t="shared" si="1"/>
        <v>30100</v>
      </c>
      <c r="O18" s="28">
        <v>13746</v>
      </c>
      <c r="P18" s="28">
        <v>12754</v>
      </c>
      <c r="Q18" s="28">
        <v>1805</v>
      </c>
      <c r="R18" s="28">
        <v>1795</v>
      </c>
      <c r="S18" s="30">
        <f t="shared" si="4"/>
        <v>-0.4149997690420316</v>
      </c>
      <c r="T18" s="30">
        <f t="shared" si="2"/>
        <v>-0.05449400430095061</v>
      </c>
      <c r="U18" s="30">
        <f t="shared" si="3"/>
        <v>0.385050709614584</v>
      </c>
      <c r="V18" s="31">
        <f t="shared" si="0"/>
        <v>0.054192098459948115</v>
      </c>
    </row>
    <row r="19" spans="10:22" ht="12">
      <c r="J19" s="20" t="s">
        <v>55</v>
      </c>
      <c r="M19" s="33">
        <v>12</v>
      </c>
      <c r="N19" s="28">
        <f t="shared" si="1"/>
        <v>31002</v>
      </c>
      <c r="O19" s="28">
        <v>14049</v>
      </c>
      <c r="P19" s="28">
        <v>13538</v>
      </c>
      <c r="Q19" s="28">
        <v>1756</v>
      </c>
      <c r="R19" s="28">
        <v>1659</v>
      </c>
      <c r="S19" s="30">
        <f t="shared" si="4"/>
        <v>-0.42414751602440726</v>
      </c>
      <c r="T19" s="30">
        <f t="shared" si="2"/>
        <v>-0.053014665680038375</v>
      </c>
      <c r="U19" s="30">
        <f t="shared" si="3"/>
        <v>0.4087201275491797</v>
      </c>
      <c r="V19" s="31">
        <f t="shared" si="0"/>
        <v>0.050086179022314166</v>
      </c>
    </row>
    <row r="20" spans="10:22" ht="12">
      <c r="J20" s="20" t="s">
        <v>56</v>
      </c>
      <c r="M20" s="34">
        <v>13</v>
      </c>
      <c r="N20" s="28">
        <f t="shared" si="1"/>
        <v>29324</v>
      </c>
      <c r="O20" s="28">
        <v>13491</v>
      </c>
      <c r="P20" s="28">
        <v>12579</v>
      </c>
      <c r="Q20" s="28">
        <v>1672</v>
      </c>
      <c r="R20" s="28">
        <v>1582</v>
      </c>
      <c r="S20" s="30">
        <f t="shared" si="4"/>
        <v>-0.407301170096468</v>
      </c>
      <c r="T20" s="30">
        <f t="shared" si="2"/>
        <v>-0.05047865661561741</v>
      </c>
      <c r="U20" s="30">
        <f t="shared" si="3"/>
        <v>0.3797673573970403</v>
      </c>
      <c r="V20" s="31">
        <f t="shared" si="0"/>
        <v>0.04776150404659494</v>
      </c>
    </row>
    <row r="21" spans="10:22" ht="12">
      <c r="J21" s="20" t="s">
        <v>57</v>
      </c>
      <c r="M21" s="33">
        <v>14</v>
      </c>
      <c r="N21" s="28">
        <f t="shared" si="1"/>
        <v>28992</v>
      </c>
      <c r="O21" s="28">
        <v>13163</v>
      </c>
      <c r="P21" s="28">
        <v>12644</v>
      </c>
      <c r="Q21" s="28">
        <v>1607</v>
      </c>
      <c r="R21" s="28">
        <v>1578</v>
      </c>
      <c r="S21" s="30">
        <f t="shared" si="4"/>
        <v>-0.39739865851158607</v>
      </c>
      <c r="T21" s="30">
        <f t="shared" si="2"/>
        <v>-0.048516268649101184</v>
      </c>
      <c r="U21" s="30">
        <f t="shared" si="3"/>
        <v>0.3817297453635565</v>
      </c>
      <c r="V21" s="31">
        <f t="shared" si="0"/>
        <v>0.04764074171019394</v>
      </c>
    </row>
    <row r="22" spans="10:22" ht="12.75">
      <c r="J22" s="20" t="s">
        <v>58</v>
      </c>
      <c r="K22" s="16"/>
      <c r="L22" s="16"/>
      <c r="M22" s="33">
        <v>15</v>
      </c>
      <c r="N22" s="28">
        <f t="shared" si="1"/>
        <v>28822</v>
      </c>
      <c r="O22" s="28">
        <v>12950</v>
      </c>
      <c r="P22" s="28">
        <v>12635</v>
      </c>
      <c r="Q22" s="28">
        <v>1645</v>
      </c>
      <c r="R22" s="28">
        <v>1592</v>
      </c>
      <c r="S22" s="30">
        <f t="shared" si="4"/>
        <v>-0.3909680640982329</v>
      </c>
      <c r="T22" s="30">
        <f t="shared" si="2"/>
        <v>-0.04966351084491067</v>
      </c>
      <c r="U22" s="30">
        <f t="shared" si="3"/>
        <v>0.3814580301066543</v>
      </c>
      <c r="V22" s="31">
        <f t="shared" si="0"/>
        <v>0.048063409887597434</v>
      </c>
    </row>
    <row r="23" spans="10:22" ht="12">
      <c r="J23" s="20" t="s">
        <v>59</v>
      </c>
      <c r="K23" s="17"/>
      <c r="L23" s="17"/>
      <c r="M23" s="34">
        <v>16</v>
      </c>
      <c r="N23" s="28">
        <f t="shared" si="1"/>
        <v>29468</v>
      </c>
      <c r="O23" s="28">
        <v>13354</v>
      </c>
      <c r="P23" s="28">
        <v>12655</v>
      </c>
      <c r="Q23" s="28">
        <v>1773</v>
      </c>
      <c r="R23" s="28">
        <v>1686</v>
      </c>
      <c r="S23" s="30">
        <f t="shared" si="4"/>
        <v>-0.4031650600747338</v>
      </c>
      <c r="T23" s="30">
        <f t="shared" si="2"/>
        <v>-0.053527905609742625</v>
      </c>
      <c r="U23" s="30">
        <f t="shared" si="3"/>
        <v>0.38206184178865926</v>
      </c>
      <c r="V23" s="31">
        <f t="shared" si="0"/>
        <v>0.050901324793020904</v>
      </c>
    </row>
    <row r="24" spans="10:22" ht="12">
      <c r="J24" s="20" t="s">
        <v>60</v>
      </c>
      <c r="K24" s="17"/>
      <c r="L24" s="17"/>
      <c r="M24" s="33">
        <v>17</v>
      </c>
      <c r="N24" s="28">
        <f t="shared" si="1"/>
        <v>29402</v>
      </c>
      <c r="O24" s="28">
        <v>13167</v>
      </c>
      <c r="P24" s="28">
        <v>12747</v>
      </c>
      <c r="Q24" s="28">
        <v>1825</v>
      </c>
      <c r="R24" s="28">
        <v>1663</v>
      </c>
      <c r="S24" s="30">
        <f t="shared" si="4"/>
        <v>-0.3975194208479871</v>
      </c>
      <c r="T24" s="30">
        <f t="shared" si="2"/>
        <v>-0.05509781598295561</v>
      </c>
      <c r="U24" s="30">
        <f t="shared" si="3"/>
        <v>0.3848393755258822</v>
      </c>
      <c r="V24" s="31">
        <f t="shared" si="0"/>
        <v>0.05020694135871516</v>
      </c>
    </row>
    <row r="25" spans="10:22" ht="12">
      <c r="J25" s="20" t="s">
        <v>61</v>
      </c>
      <c r="K25" s="17"/>
      <c r="L25" s="17"/>
      <c r="M25" s="34">
        <v>18</v>
      </c>
      <c r="N25" s="28">
        <f t="shared" si="1"/>
        <v>29664</v>
      </c>
      <c r="O25" s="28">
        <v>13007</v>
      </c>
      <c r="P25" s="28">
        <v>12598</v>
      </c>
      <c r="Q25" s="28">
        <v>2098</v>
      </c>
      <c r="R25" s="28">
        <v>1961</v>
      </c>
      <c r="S25" s="30">
        <f>-1*(O25*100/N$5)</f>
        <v>-0.39268892739194716</v>
      </c>
      <c r="T25" s="30">
        <f t="shared" si="2"/>
        <v>-0.06333984544232375</v>
      </c>
      <c r="U25" s="30">
        <f t="shared" si="3"/>
        <v>0.380340978494945</v>
      </c>
      <c r="V25" s="31">
        <f t="shared" si="0"/>
        <v>0.05920373542058956</v>
      </c>
    </row>
    <row r="26" spans="10:22" ht="12">
      <c r="J26" s="20" t="s">
        <v>62</v>
      </c>
      <c r="K26" s="17"/>
      <c r="L26" s="17"/>
      <c r="M26" s="33">
        <v>19</v>
      </c>
      <c r="N26" s="28">
        <f t="shared" si="1"/>
        <v>30704</v>
      </c>
      <c r="O26" s="28">
        <v>13014</v>
      </c>
      <c r="P26" s="28">
        <v>12636</v>
      </c>
      <c r="Q26" s="28">
        <v>2646</v>
      </c>
      <c r="R26" s="28">
        <v>2408</v>
      </c>
      <c r="S26" s="30">
        <f>-1*(O26*100/N$5)</f>
        <v>-0.3929002614806489</v>
      </c>
      <c r="T26" s="30">
        <f t="shared" si="2"/>
        <v>-0.07988428552926057</v>
      </c>
      <c r="U26" s="30">
        <f t="shared" si="3"/>
        <v>0.38148822069075455</v>
      </c>
      <c r="V26" s="31">
        <f t="shared" si="0"/>
        <v>0.07269892651340115</v>
      </c>
    </row>
    <row r="27" spans="10:22" ht="12">
      <c r="J27" s="20" t="s">
        <v>63</v>
      </c>
      <c r="K27" s="17"/>
      <c r="L27" s="17"/>
      <c r="M27" s="33">
        <v>20</v>
      </c>
      <c r="N27" s="28">
        <f t="shared" si="1"/>
        <v>32060</v>
      </c>
      <c r="O27" s="28">
        <v>13227</v>
      </c>
      <c r="P27" s="28">
        <v>12606</v>
      </c>
      <c r="Q27" s="28">
        <v>2999</v>
      </c>
      <c r="R27" s="28">
        <v>3228</v>
      </c>
      <c r="S27" s="30">
        <f>-1*(O27*100/N$5)</f>
        <v>-0.3993308558940021</v>
      </c>
      <c r="T27" s="30">
        <f t="shared" si="2"/>
        <v>-0.09054156171664869</v>
      </c>
      <c r="U27" s="30">
        <f t="shared" si="3"/>
        <v>0.38058250316774705</v>
      </c>
      <c r="V27" s="31">
        <f t="shared" si="0"/>
        <v>0.09745520547560586</v>
      </c>
    </row>
    <row r="28" spans="10:22" ht="12">
      <c r="J28" s="20" t="s">
        <v>64</v>
      </c>
      <c r="K28" s="17"/>
      <c r="L28" s="17"/>
      <c r="M28" s="34">
        <v>21</v>
      </c>
      <c r="N28" s="28">
        <f t="shared" si="1"/>
        <v>32503</v>
      </c>
      <c r="O28" s="28">
        <v>12915</v>
      </c>
      <c r="P28" s="28">
        <v>12457</v>
      </c>
      <c r="Q28" s="28">
        <v>3377</v>
      </c>
      <c r="R28" s="28">
        <v>3754</v>
      </c>
      <c r="S28" s="30">
        <f aca="true" t="shared" si="5" ref="S28:S91">-1*(O28*100/N$5)</f>
        <v>-0.38991139365472416</v>
      </c>
      <c r="T28" s="30">
        <f t="shared" si="2"/>
        <v>-0.10195360250654305</v>
      </c>
      <c r="U28" s="30">
        <f t="shared" si="3"/>
        <v>0.3760841061368098</v>
      </c>
      <c r="V28" s="31">
        <f t="shared" si="0"/>
        <v>0.11333545271233716</v>
      </c>
    </row>
    <row r="29" spans="10:22" ht="12">
      <c r="J29" s="20" t="s">
        <v>65</v>
      </c>
      <c r="K29" s="17"/>
      <c r="L29" s="17"/>
      <c r="M29" s="33">
        <v>22</v>
      </c>
      <c r="N29" s="28">
        <f t="shared" si="1"/>
        <v>32959</v>
      </c>
      <c r="O29" s="28">
        <v>12587</v>
      </c>
      <c r="P29" s="28">
        <v>12116</v>
      </c>
      <c r="Q29" s="28">
        <v>3796</v>
      </c>
      <c r="R29" s="28">
        <v>4460</v>
      </c>
      <c r="S29" s="30">
        <f t="shared" si="5"/>
        <v>-0.3800088820698423</v>
      </c>
      <c r="T29" s="30">
        <f t="shared" si="2"/>
        <v>-0.11460345724454765</v>
      </c>
      <c r="U29" s="30">
        <f t="shared" si="3"/>
        <v>0.3657891169586247</v>
      </c>
      <c r="V29" s="31">
        <f t="shared" si="0"/>
        <v>0.13465000508711342</v>
      </c>
    </row>
    <row r="30" spans="10:22" ht="12">
      <c r="J30" s="20" t="s">
        <v>66</v>
      </c>
      <c r="K30" s="17"/>
      <c r="L30" s="17"/>
      <c r="M30" s="34">
        <v>23</v>
      </c>
      <c r="N30" s="28">
        <f t="shared" si="1"/>
        <v>35627</v>
      </c>
      <c r="O30" s="28">
        <v>12936</v>
      </c>
      <c r="P30" s="28">
        <v>12741</v>
      </c>
      <c r="Q30" s="28">
        <v>4394</v>
      </c>
      <c r="R30" s="28">
        <v>5556</v>
      </c>
      <c r="S30" s="30">
        <f t="shared" si="5"/>
        <v>-0.39054539592082943</v>
      </c>
      <c r="T30" s="30">
        <f t="shared" si="2"/>
        <v>-0.13265742653649695</v>
      </c>
      <c r="U30" s="30">
        <f t="shared" si="3"/>
        <v>0.38465823202128074</v>
      </c>
      <c r="V30" s="31">
        <f t="shared" si="0"/>
        <v>0.16773888526098704</v>
      </c>
    </row>
    <row r="31" spans="10:22" ht="12">
      <c r="J31" s="20" t="s">
        <v>67</v>
      </c>
      <c r="K31" s="17"/>
      <c r="L31" s="17"/>
      <c r="M31" s="33">
        <v>24</v>
      </c>
      <c r="N31" s="28">
        <f t="shared" si="1"/>
        <v>36929</v>
      </c>
      <c r="O31" s="28">
        <v>12902</v>
      </c>
      <c r="P31" s="28">
        <v>12996</v>
      </c>
      <c r="Q31" s="28">
        <v>4762</v>
      </c>
      <c r="R31" s="28">
        <v>6269</v>
      </c>
      <c r="S31" s="30">
        <f t="shared" si="5"/>
        <v>-0.3895189160614209</v>
      </c>
      <c r="T31" s="30">
        <f t="shared" si="2"/>
        <v>-0.1437675614853888</v>
      </c>
      <c r="U31" s="30">
        <f t="shared" si="3"/>
        <v>0.39235683096684437</v>
      </c>
      <c r="V31" s="31">
        <f t="shared" si="0"/>
        <v>0.18926477172446504</v>
      </c>
    </row>
    <row r="32" spans="10:22" ht="12">
      <c r="J32" s="20" t="s">
        <v>68</v>
      </c>
      <c r="K32" s="17"/>
      <c r="L32" s="17"/>
      <c r="M32" s="33">
        <v>25</v>
      </c>
      <c r="N32" s="28">
        <f t="shared" si="1"/>
        <v>39078</v>
      </c>
      <c r="O32" s="28">
        <v>13481</v>
      </c>
      <c r="P32" s="28">
        <v>13167</v>
      </c>
      <c r="Q32" s="28">
        <v>5342</v>
      </c>
      <c r="R32" s="28">
        <v>7088</v>
      </c>
      <c r="S32" s="30">
        <f t="shared" si="5"/>
        <v>-0.40699926425546545</v>
      </c>
      <c r="T32" s="30">
        <f t="shared" si="2"/>
        <v>-0.16127810026353362</v>
      </c>
      <c r="U32" s="30">
        <f t="shared" si="3"/>
        <v>0.3975194208479871</v>
      </c>
      <c r="V32" s="31">
        <f t="shared" si="0"/>
        <v>0.21399086010256949</v>
      </c>
    </row>
    <row r="33" spans="10:22" ht="12">
      <c r="J33" s="20" t="s">
        <v>69</v>
      </c>
      <c r="K33" s="17"/>
      <c r="L33" s="17"/>
      <c r="M33" s="34">
        <v>26</v>
      </c>
      <c r="N33" s="28">
        <f t="shared" si="1"/>
        <v>42145</v>
      </c>
      <c r="O33" s="28">
        <v>14261</v>
      </c>
      <c r="P33" s="28">
        <v>14220</v>
      </c>
      <c r="Q33" s="28">
        <v>5861</v>
      </c>
      <c r="R33" s="28">
        <v>7803</v>
      </c>
      <c r="S33" s="30">
        <f t="shared" si="5"/>
        <v>-0.4305479198536602</v>
      </c>
      <c r="T33" s="30">
        <f t="shared" si="2"/>
        <v>-0.1769470134115632</v>
      </c>
      <c r="U33" s="30">
        <f t="shared" si="3"/>
        <v>0.42931010590554997</v>
      </c>
      <c r="V33" s="31">
        <f t="shared" si="0"/>
        <v>0.235577127734248</v>
      </c>
    </row>
    <row r="34" spans="10:22" ht="12">
      <c r="J34" s="20" t="s">
        <v>70</v>
      </c>
      <c r="K34" s="17"/>
      <c r="L34" s="17"/>
      <c r="M34" s="33">
        <v>27</v>
      </c>
      <c r="N34" s="28">
        <f t="shared" si="1"/>
        <v>44643</v>
      </c>
      <c r="O34" s="28">
        <v>15209</v>
      </c>
      <c r="P34" s="28">
        <v>15191</v>
      </c>
      <c r="Q34" s="28">
        <v>6232</v>
      </c>
      <c r="R34" s="28">
        <v>8011</v>
      </c>
      <c r="S34" s="30">
        <f t="shared" si="5"/>
        <v>-0.45916859358069684</v>
      </c>
      <c r="T34" s="30">
        <f t="shared" si="2"/>
        <v>-0.1881477201127558</v>
      </c>
      <c r="U34" s="30">
        <f t="shared" si="3"/>
        <v>0.4586251630668924</v>
      </c>
      <c r="V34" s="31">
        <f t="shared" si="0"/>
        <v>0.24185676922709992</v>
      </c>
    </row>
    <row r="35" spans="10:22" ht="12">
      <c r="J35" s="20" t="s">
        <v>71</v>
      </c>
      <c r="K35" s="17"/>
      <c r="L35" s="17"/>
      <c r="M35" s="34">
        <v>28</v>
      </c>
      <c r="N35" s="28">
        <f t="shared" si="1"/>
        <v>46274</v>
      </c>
      <c r="O35" s="28">
        <v>15805</v>
      </c>
      <c r="P35" s="28">
        <v>15803</v>
      </c>
      <c r="Q35" s="28">
        <v>6488</v>
      </c>
      <c r="R35" s="28">
        <v>8178</v>
      </c>
      <c r="S35" s="30">
        <f t="shared" si="5"/>
        <v>-0.47716218170444563</v>
      </c>
      <c r="T35" s="30">
        <f t="shared" si="2"/>
        <v>-0.1958765096424197</v>
      </c>
      <c r="U35" s="30">
        <f t="shared" si="3"/>
        <v>0.4771018005362452</v>
      </c>
      <c r="V35" s="31">
        <f t="shared" si="0"/>
        <v>0.24689859677184162</v>
      </c>
    </row>
    <row r="36" spans="10:22" ht="12">
      <c r="J36" s="20" t="s">
        <v>72</v>
      </c>
      <c r="K36" s="17"/>
      <c r="L36" s="17"/>
      <c r="M36" s="33">
        <v>29</v>
      </c>
      <c r="N36" s="28">
        <f t="shared" si="1"/>
        <v>45812</v>
      </c>
      <c r="O36" s="28">
        <v>15389</v>
      </c>
      <c r="P36" s="28">
        <v>15642</v>
      </c>
      <c r="Q36" s="28">
        <v>6744</v>
      </c>
      <c r="R36" s="28">
        <v>8037</v>
      </c>
      <c r="S36" s="30">
        <f t="shared" si="5"/>
        <v>-0.4646028987187418</v>
      </c>
      <c r="T36" s="30">
        <f t="shared" si="2"/>
        <v>-0.20360529917208361</v>
      </c>
      <c r="U36" s="30">
        <f t="shared" si="3"/>
        <v>0.47224111649610495</v>
      </c>
      <c r="V36" s="31">
        <f t="shared" si="0"/>
        <v>0.2426417244137064</v>
      </c>
    </row>
    <row r="37" spans="10:22" ht="12">
      <c r="J37" s="17"/>
      <c r="K37" s="17"/>
      <c r="L37" s="17"/>
      <c r="M37" s="33">
        <v>30</v>
      </c>
      <c r="N37" s="28">
        <f t="shared" si="1"/>
        <v>46359</v>
      </c>
      <c r="O37" s="28">
        <v>15650</v>
      </c>
      <c r="P37" s="28">
        <v>15706</v>
      </c>
      <c r="Q37" s="28">
        <v>6661</v>
      </c>
      <c r="R37" s="28">
        <v>8342</v>
      </c>
      <c r="S37" s="30">
        <f t="shared" si="5"/>
        <v>-0.472482641168907</v>
      </c>
      <c r="T37" s="30">
        <f t="shared" si="2"/>
        <v>-0.2010994806917629</v>
      </c>
      <c r="U37" s="30">
        <f t="shared" si="3"/>
        <v>0.47417331387852096</v>
      </c>
      <c r="V37" s="31">
        <f t="shared" si="0"/>
        <v>0.25184985256428255</v>
      </c>
    </row>
    <row r="38" spans="10:22" ht="12">
      <c r="J38" s="17"/>
      <c r="K38" s="17"/>
      <c r="L38" s="17"/>
      <c r="M38" s="34">
        <v>31</v>
      </c>
      <c r="N38" s="28">
        <f t="shared" si="1"/>
        <v>47031</v>
      </c>
      <c r="O38" s="28">
        <v>16111</v>
      </c>
      <c r="P38" s="28">
        <v>15945</v>
      </c>
      <c r="Q38" s="28">
        <v>6641</v>
      </c>
      <c r="R38" s="28">
        <v>8334</v>
      </c>
      <c r="S38" s="30">
        <f t="shared" si="5"/>
        <v>-0.48640050043912203</v>
      </c>
      <c r="T38" s="30">
        <f t="shared" si="2"/>
        <v>-0.2004956690097579</v>
      </c>
      <c r="U38" s="30">
        <f t="shared" si="3"/>
        <v>0.4813888634784806</v>
      </c>
      <c r="V38" s="31">
        <f t="shared" si="0"/>
        <v>0.2516083278914806</v>
      </c>
    </row>
    <row r="39" spans="10:22" ht="12">
      <c r="J39" s="17"/>
      <c r="K39" s="17"/>
      <c r="L39" s="17"/>
      <c r="M39" s="33">
        <v>32</v>
      </c>
      <c r="N39" s="28">
        <f t="shared" si="1"/>
        <v>46321</v>
      </c>
      <c r="O39" s="28">
        <v>15871</v>
      </c>
      <c r="P39" s="28">
        <v>15882</v>
      </c>
      <c r="Q39" s="28">
        <v>6647</v>
      </c>
      <c r="R39" s="28">
        <v>7921</v>
      </c>
      <c r="S39" s="30">
        <f t="shared" si="5"/>
        <v>-0.47915476025506215</v>
      </c>
      <c r="T39" s="30">
        <f t="shared" si="2"/>
        <v>-0.2006768125143594</v>
      </c>
      <c r="U39" s="30">
        <f t="shared" si="3"/>
        <v>0.4794868566801649</v>
      </c>
      <c r="V39" s="31">
        <f t="shared" si="0"/>
        <v>0.23913961665807745</v>
      </c>
    </row>
    <row r="40" spans="10:22" ht="12">
      <c r="J40" s="17"/>
      <c r="K40" s="17"/>
      <c r="L40" s="17"/>
      <c r="M40" s="34">
        <v>33</v>
      </c>
      <c r="N40" s="28">
        <f t="shared" si="1"/>
        <v>45990</v>
      </c>
      <c r="O40" s="28">
        <v>15896</v>
      </c>
      <c r="P40" s="28">
        <v>15799</v>
      </c>
      <c r="Q40" s="28">
        <v>6500</v>
      </c>
      <c r="R40" s="28">
        <v>7795</v>
      </c>
      <c r="S40" s="30">
        <f t="shared" si="5"/>
        <v>-0.4799095248575684</v>
      </c>
      <c r="T40" s="30">
        <f t="shared" si="2"/>
        <v>-0.1962387966516227</v>
      </c>
      <c r="U40" s="30">
        <f t="shared" si="3"/>
        <v>0.47698103819984417</v>
      </c>
      <c r="V40" s="31">
        <f t="shared" si="0"/>
        <v>0.235335603061446</v>
      </c>
    </row>
    <row r="41" spans="10:22" ht="12">
      <c r="J41" s="17"/>
      <c r="K41" s="17"/>
      <c r="L41" s="17"/>
      <c r="M41" s="33">
        <v>34</v>
      </c>
      <c r="N41" s="28">
        <f t="shared" si="1"/>
        <v>46234</v>
      </c>
      <c r="O41" s="28">
        <v>16183</v>
      </c>
      <c r="P41" s="28">
        <v>16258</v>
      </c>
      <c r="Q41" s="28">
        <v>6309</v>
      </c>
      <c r="R41" s="28">
        <v>7484</v>
      </c>
      <c r="S41" s="30">
        <f t="shared" si="5"/>
        <v>-0.48857422249434</v>
      </c>
      <c r="T41" s="30">
        <f t="shared" si="2"/>
        <v>-0.19047239508847502</v>
      </c>
      <c r="U41" s="30">
        <f t="shared" si="3"/>
        <v>0.49083851630185876</v>
      </c>
      <c r="V41" s="31">
        <f t="shared" si="0"/>
        <v>0.22594633140626835</v>
      </c>
    </row>
    <row r="42" spans="10:22" ht="12">
      <c r="J42" s="17"/>
      <c r="K42" s="17"/>
      <c r="L42" s="17"/>
      <c r="M42" s="33">
        <v>35</v>
      </c>
      <c r="N42" s="28">
        <f t="shared" si="1"/>
        <v>46891</v>
      </c>
      <c r="O42" s="28">
        <v>16391</v>
      </c>
      <c r="P42" s="28">
        <v>16723</v>
      </c>
      <c r="Q42" s="28">
        <v>6287</v>
      </c>
      <c r="R42" s="28">
        <v>7490</v>
      </c>
      <c r="S42" s="30">
        <f t="shared" si="5"/>
        <v>-0.49485386398719194</v>
      </c>
      <c r="T42" s="30">
        <f t="shared" si="2"/>
        <v>-0.18980820223826952</v>
      </c>
      <c r="U42" s="30">
        <f t="shared" si="3"/>
        <v>0.5048771379084749</v>
      </c>
      <c r="V42" s="31">
        <f t="shared" si="0"/>
        <v>0.22612747491086985</v>
      </c>
    </row>
    <row r="43" spans="10:22" ht="12">
      <c r="J43" s="17"/>
      <c r="K43" s="17"/>
      <c r="L43" s="17"/>
      <c r="M43" s="34">
        <v>36</v>
      </c>
      <c r="N43" s="28">
        <f t="shared" si="1"/>
        <v>47726</v>
      </c>
      <c r="O43" s="28">
        <v>16987</v>
      </c>
      <c r="P43" s="28">
        <v>17201</v>
      </c>
      <c r="Q43" s="28">
        <v>6345</v>
      </c>
      <c r="R43" s="28">
        <v>7193</v>
      </c>
      <c r="S43" s="30">
        <f t="shared" si="5"/>
        <v>-0.5128474521109407</v>
      </c>
      <c r="T43" s="30">
        <f t="shared" si="2"/>
        <v>-0.19155925611608401</v>
      </c>
      <c r="U43" s="30">
        <f t="shared" si="3"/>
        <v>0.5193082371083941</v>
      </c>
      <c r="V43" s="31">
        <f t="shared" si="0"/>
        <v>0.2171608714330957</v>
      </c>
    </row>
    <row r="44" spans="10:22" ht="12">
      <c r="J44" s="17"/>
      <c r="K44" s="17"/>
      <c r="L44" s="17"/>
      <c r="M44" s="33">
        <v>37</v>
      </c>
      <c r="N44" s="28">
        <f t="shared" si="1"/>
        <v>47910</v>
      </c>
      <c r="O44" s="28">
        <v>17270</v>
      </c>
      <c r="P44" s="28">
        <v>17371</v>
      </c>
      <c r="Q44" s="28">
        <v>6241</v>
      </c>
      <c r="R44" s="28">
        <v>7028</v>
      </c>
      <c r="S44" s="30">
        <f t="shared" si="5"/>
        <v>-0.5213913874113114</v>
      </c>
      <c r="T44" s="30">
        <f t="shared" si="2"/>
        <v>-0.18841943536965805</v>
      </c>
      <c r="U44" s="30">
        <f t="shared" si="3"/>
        <v>0.5244406364054366</v>
      </c>
      <c r="V44" s="31">
        <f t="shared" si="0"/>
        <v>0.21217942505655452</v>
      </c>
    </row>
    <row r="45" spans="13:22" ht="12">
      <c r="M45" s="34">
        <v>38</v>
      </c>
      <c r="N45" s="28">
        <f t="shared" si="1"/>
        <v>49700</v>
      </c>
      <c r="O45" s="28">
        <v>17938</v>
      </c>
      <c r="P45" s="28">
        <v>18622</v>
      </c>
      <c r="Q45" s="28">
        <v>6257</v>
      </c>
      <c r="R45" s="28">
        <v>6883</v>
      </c>
      <c r="S45" s="30">
        <f t="shared" si="5"/>
        <v>-0.5415586975902782</v>
      </c>
      <c r="T45" s="30">
        <f t="shared" si="2"/>
        <v>-0.18890248471526203</v>
      </c>
      <c r="U45" s="30">
        <f t="shared" si="3"/>
        <v>0.5622090571148489</v>
      </c>
      <c r="V45" s="31">
        <f t="shared" si="0"/>
        <v>0.20780179036201832</v>
      </c>
    </row>
    <row r="46" spans="13:22" ht="12">
      <c r="M46" s="33">
        <v>39</v>
      </c>
      <c r="N46" s="28">
        <f t="shared" si="1"/>
        <v>50120</v>
      </c>
      <c r="O46" s="28">
        <v>18334</v>
      </c>
      <c r="P46" s="28">
        <v>19107</v>
      </c>
      <c r="Q46" s="28">
        <v>6078</v>
      </c>
      <c r="R46" s="28">
        <v>6601</v>
      </c>
      <c r="S46" s="30">
        <f t="shared" si="5"/>
        <v>-0.553514168893977</v>
      </c>
      <c r="T46" s="30">
        <f t="shared" si="2"/>
        <v>-0.18349837016131734</v>
      </c>
      <c r="U46" s="30">
        <f t="shared" si="3"/>
        <v>0.57685149040347</v>
      </c>
      <c r="V46" s="31">
        <f t="shared" si="0"/>
        <v>0.19928804564574792</v>
      </c>
    </row>
    <row r="47" spans="13:22" ht="12">
      <c r="M47" s="33">
        <v>40</v>
      </c>
      <c r="N47" s="28">
        <f t="shared" si="1"/>
        <v>50683</v>
      </c>
      <c r="O47" s="28">
        <v>18821</v>
      </c>
      <c r="P47" s="28">
        <v>19664</v>
      </c>
      <c r="Q47" s="28">
        <v>5932</v>
      </c>
      <c r="R47" s="28">
        <v>6266</v>
      </c>
      <c r="S47" s="30">
        <f t="shared" si="5"/>
        <v>-0.5682169833507986</v>
      </c>
      <c r="T47" s="30">
        <f t="shared" si="2"/>
        <v>-0.1790905448826809</v>
      </c>
      <c r="U47" s="30">
        <f t="shared" si="3"/>
        <v>0.593667645747309</v>
      </c>
      <c r="V47" s="31">
        <f t="shared" si="0"/>
        <v>0.18917419997216428</v>
      </c>
    </row>
    <row r="48" spans="13:22" ht="12">
      <c r="M48" s="34">
        <v>41</v>
      </c>
      <c r="N48" s="28">
        <f t="shared" si="1"/>
        <v>51404</v>
      </c>
      <c r="O48" s="28">
        <v>19446</v>
      </c>
      <c r="P48" s="28">
        <v>20239</v>
      </c>
      <c r="Q48" s="28">
        <v>5756</v>
      </c>
      <c r="R48" s="28">
        <v>5963</v>
      </c>
      <c r="S48" s="30">
        <f t="shared" si="5"/>
        <v>-0.5870860984134546</v>
      </c>
      <c r="T48" s="30">
        <f t="shared" si="2"/>
        <v>-0.17377700208103697</v>
      </c>
      <c r="U48" s="30">
        <f t="shared" si="3"/>
        <v>0.6110272316049525</v>
      </c>
      <c r="V48" s="31">
        <f t="shared" si="0"/>
        <v>0.18002645298978864</v>
      </c>
    </row>
    <row r="49" spans="13:22" ht="12">
      <c r="M49" s="33">
        <v>42</v>
      </c>
      <c r="N49" s="28">
        <f t="shared" si="1"/>
        <v>52679</v>
      </c>
      <c r="O49" s="28">
        <v>20232</v>
      </c>
      <c r="P49" s="28">
        <v>21350</v>
      </c>
      <c r="Q49" s="28">
        <v>5370</v>
      </c>
      <c r="R49" s="28">
        <v>5727</v>
      </c>
      <c r="S49" s="30">
        <f t="shared" si="5"/>
        <v>-0.6108158975162509</v>
      </c>
      <c r="T49" s="30">
        <f t="shared" si="2"/>
        <v>-0.1621234366183406</v>
      </c>
      <c r="U49" s="30">
        <f t="shared" si="3"/>
        <v>0.6445689705403299</v>
      </c>
      <c r="V49" s="31">
        <f t="shared" si="0"/>
        <v>0.17290147514212972</v>
      </c>
    </row>
    <row r="50" spans="13:22" ht="12">
      <c r="M50" s="34">
        <v>43</v>
      </c>
      <c r="N50" s="28">
        <f t="shared" si="1"/>
        <v>53413</v>
      </c>
      <c r="O50" s="28">
        <v>20991</v>
      </c>
      <c r="P50" s="28">
        <v>21830</v>
      </c>
      <c r="Q50" s="28">
        <v>5241</v>
      </c>
      <c r="R50" s="28">
        <v>5351</v>
      </c>
      <c r="S50" s="30">
        <f t="shared" si="5"/>
        <v>-0.6337305508483403</v>
      </c>
      <c r="T50" s="30">
        <f t="shared" si="2"/>
        <v>-0.1582288512694084</v>
      </c>
      <c r="U50" s="30">
        <f t="shared" si="3"/>
        <v>0.6590604509084498</v>
      </c>
      <c r="V50" s="31">
        <f t="shared" si="0"/>
        <v>0.16154981552043585</v>
      </c>
    </row>
    <row r="51" spans="13:22" ht="12">
      <c r="M51" s="33">
        <v>44</v>
      </c>
      <c r="N51" s="28">
        <f t="shared" si="1"/>
        <v>54765</v>
      </c>
      <c r="O51" s="28">
        <v>21372</v>
      </c>
      <c r="P51" s="28">
        <v>23217</v>
      </c>
      <c r="Q51" s="28">
        <v>4974</v>
      </c>
      <c r="R51" s="28">
        <v>5202</v>
      </c>
      <c r="S51" s="30">
        <f t="shared" si="5"/>
        <v>-0.6452331633905354</v>
      </c>
      <c r="T51" s="30">
        <f t="shared" si="2"/>
        <v>-0.15016796531464174</v>
      </c>
      <c r="U51" s="30">
        <f t="shared" si="3"/>
        <v>0.700934791055496</v>
      </c>
      <c r="V51" s="31">
        <f t="shared" si="0"/>
        <v>0.15705141848949866</v>
      </c>
    </row>
    <row r="52" spans="13:22" ht="12">
      <c r="M52" s="33">
        <v>45</v>
      </c>
      <c r="N52" s="28">
        <f t="shared" si="1"/>
        <v>54234</v>
      </c>
      <c r="O52" s="28">
        <v>21847</v>
      </c>
      <c r="P52" s="28">
        <v>22966</v>
      </c>
      <c r="Q52" s="28">
        <v>4613</v>
      </c>
      <c r="R52" s="28">
        <v>4808</v>
      </c>
      <c r="S52" s="30">
        <f t="shared" si="5"/>
        <v>-0.659573690838154</v>
      </c>
      <c r="T52" s="30">
        <f t="shared" si="2"/>
        <v>-0.13926916445445162</v>
      </c>
      <c r="U52" s="30">
        <f t="shared" si="3"/>
        <v>0.6933569544463334</v>
      </c>
      <c r="V52" s="31">
        <f t="shared" si="0"/>
        <v>0.1451563283540003</v>
      </c>
    </row>
    <row r="53" spans="13:22" ht="12">
      <c r="M53" s="34">
        <v>46</v>
      </c>
      <c r="N53" s="28">
        <f t="shared" si="1"/>
        <v>54632</v>
      </c>
      <c r="O53" s="28">
        <v>21971</v>
      </c>
      <c r="P53" s="28">
        <v>23443</v>
      </c>
      <c r="Q53" s="28">
        <v>4496</v>
      </c>
      <c r="R53" s="28">
        <v>4722</v>
      </c>
      <c r="S53" s="30">
        <f t="shared" si="5"/>
        <v>-0.663317323266585</v>
      </c>
      <c r="T53" s="30">
        <f t="shared" si="2"/>
        <v>-0.1357368661147224</v>
      </c>
      <c r="U53" s="30">
        <f t="shared" si="3"/>
        <v>0.7077578630621525</v>
      </c>
      <c r="V53" s="31">
        <f t="shared" si="0"/>
        <v>0.14255993812137882</v>
      </c>
    </row>
    <row r="54" spans="13:22" ht="12">
      <c r="M54" s="33">
        <v>47</v>
      </c>
      <c r="N54" s="28">
        <f t="shared" si="1"/>
        <v>52769</v>
      </c>
      <c r="O54" s="28">
        <v>21521</v>
      </c>
      <c r="P54" s="28">
        <v>22695</v>
      </c>
      <c r="Q54" s="28">
        <v>4192</v>
      </c>
      <c r="R54" s="28">
        <v>4361</v>
      </c>
      <c r="S54" s="30">
        <f t="shared" si="5"/>
        <v>-0.6497315604214726</v>
      </c>
      <c r="T54" s="30">
        <f t="shared" si="2"/>
        <v>-0.12655892854824652</v>
      </c>
      <c r="U54" s="30">
        <f t="shared" si="3"/>
        <v>0.6851753061551658</v>
      </c>
      <c r="V54" s="31">
        <f t="shared" si="0"/>
        <v>0.1316611372611887</v>
      </c>
    </row>
    <row r="55" spans="13:22" ht="12">
      <c r="M55" s="34">
        <v>48</v>
      </c>
      <c r="N55" s="28">
        <f t="shared" si="1"/>
        <v>52346</v>
      </c>
      <c r="O55" s="28">
        <v>21340</v>
      </c>
      <c r="P55" s="28">
        <v>22914</v>
      </c>
      <c r="Q55" s="28">
        <v>3937</v>
      </c>
      <c r="R55" s="28">
        <v>4155</v>
      </c>
      <c r="S55" s="30">
        <f t="shared" si="5"/>
        <v>-0.6442670646993275</v>
      </c>
      <c r="T55" s="30">
        <f t="shared" si="2"/>
        <v>-0.11886032960268286</v>
      </c>
      <c r="U55" s="30">
        <f t="shared" si="3"/>
        <v>0.6917870440731204</v>
      </c>
      <c r="V55" s="31">
        <f t="shared" si="0"/>
        <v>0.12544187693653727</v>
      </c>
    </row>
    <row r="56" spans="13:22" ht="12">
      <c r="M56" s="33">
        <v>49</v>
      </c>
      <c r="N56" s="28">
        <f t="shared" si="1"/>
        <v>51727</v>
      </c>
      <c r="O56" s="28">
        <v>21104</v>
      </c>
      <c r="P56" s="28">
        <v>22951</v>
      </c>
      <c r="Q56" s="28">
        <v>3697</v>
      </c>
      <c r="R56" s="28">
        <v>3975</v>
      </c>
      <c r="S56" s="30">
        <f t="shared" si="5"/>
        <v>-0.6371420868516685</v>
      </c>
      <c r="T56" s="30">
        <f t="shared" si="2"/>
        <v>-0.11161458941862294</v>
      </c>
      <c r="U56" s="30">
        <f t="shared" si="3"/>
        <v>0.6929040956848296</v>
      </c>
      <c r="V56" s="31">
        <f t="shared" si="0"/>
        <v>0.12000757179849235</v>
      </c>
    </row>
    <row r="57" spans="13:22" ht="12">
      <c r="M57" s="33">
        <v>50</v>
      </c>
      <c r="N57" s="28">
        <f t="shared" si="1"/>
        <v>50382</v>
      </c>
      <c r="O57" s="28">
        <v>20756</v>
      </c>
      <c r="P57" s="28">
        <v>22239</v>
      </c>
      <c r="Q57" s="28">
        <v>3503</v>
      </c>
      <c r="R57" s="28">
        <v>3884</v>
      </c>
      <c r="S57" s="30">
        <f t="shared" si="5"/>
        <v>-0.6266357635847817</v>
      </c>
      <c r="T57" s="30">
        <f t="shared" si="2"/>
        <v>-0.10575761610317451</v>
      </c>
      <c r="U57" s="30">
        <f t="shared" si="3"/>
        <v>0.6714083998054519</v>
      </c>
      <c r="V57" s="31">
        <f t="shared" si="0"/>
        <v>0.11726022864536963</v>
      </c>
    </row>
    <row r="58" spans="13:22" ht="12">
      <c r="M58" s="34">
        <v>51</v>
      </c>
      <c r="N58" s="28">
        <f t="shared" si="1"/>
        <v>49828</v>
      </c>
      <c r="O58" s="28">
        <v>20331</v>
      </c>
      <c r="P58" s="28">
        <v>22389</v>
      </c>
      <c r="Q58" s="28">
        <v>3374</v>
      </c>
      <c r="R58" s="28">
        <v>3734</v>
      </c>
      <c r="S58" s="30">
        <f t="shared" si="5"/>
        <v>-0.6138047653421755</v>
      </c>
      <c r="T58" s="30">
        <f t="shared" si="2"/>
        <v>-0.1018630307542423</v>
      </c>
      <c r="U58" s="30">
        <f t="shared" si="3"/>
        <v>0.6759369874204894</v>
      </c>
      <c r="V58" s="31">
        <f t="shared" si="0"/>
        <v>0.11273164103033217</v>
      </c>
    </row>
    <row r="59" spans="13:22" ht="12">
      <c r="M59" s="33">
        <v>52</v>
      </c>
      <c r="N59" s="28">
        <f t="shared" si="1"/>
        <v>49927</v>
      </c>
      <c r="O59" s="28">
        <v>20546</v>
      </c>
      <c r="P59" s="28">
        <v>22514</v>
      </c>
      <c r="Q59" s="28">
        <v>3190</v>
      </c>
      <c r="R59" s="28">
        <v>3677</v>
      </c>
      <c r="S59" s="30">
        <f t="shared" si="5"/>
        <v>-0.6202957409237292</v>
      </c>
      <c r="T59" s="30">
        <f t="shared" si="2"/>
        <v>-0.09630796327979638</v>
      </c>
      <c r="U59" s="30">
        <f t="shared" si="3"/>
        <v>0.6797108104330205</v>
      </c>
      <c r="V59" s="31">
        <f t="shared" si="0"/>
        <v>0.11101077773661795</v>
      </c>
    </row>
    <row r="60" spans="13:22" ht="12">
      <c r="M60" s="34">
        <v>53</v>
      </c>
      <c r="N60" s="28">
        <f t="shared" si="1"/>
        <v>49713</v>
      </c>
      <c r="O60" s="28">
        <v>20618</v>
      </c>
      <c r="P60" s="28">
        <v>22730</v>
      </c>
      <c r="Q60" s="28">
        <v>2918</v>
      </c>
      <c r="R60" s="28">
        <v>3447</v>
      </c>
      <c r="S60" s="30">
        <f t="shared" si="5"/>
        <v>-0.6224694629789472</v>
      </c>
      <c r="T60" s="30">
        <f t="shared" si="2"/>
        <v>-0.08809612440452846</v>
      </c>
      <c r="U60" s="30">
        <f t="shared" si="3"/>
        <v>0.6862319765986744</v>
      </c>
      <c r="V60" s="31">
        <f t="shared" si="0"/>
        <v>0.10406694339356053</v>
      </c>
    </row>
    <row r="61" spans="13:22" ht="12">
      <c r="M61" s="33">
        <v>54</v>
      </c>
      <c r="N61" s="28">
        <f t="shared" si="1"/>
        <v>49090</v>
      </c>
      <c r="O61" s="28">
        <v>20476</v>
      </c>
      <c r="P61" s="28">
        <v>23145</v>
      </c>
      <c r="Q61" s="28">
        <v>2550</v>
      </c>
      <c r="R61" s="28">
        <v>2919</v>
      </c>
      <c r="S61" s="30">
        <f t="shared" si="5"/>
        <v>-0.6181824000367118</v>
      </c>
      <c r="T61" s="30">
        <f t="shared" si="2"/>
        <v>-0.0769859894556366</v>
      </c>
      <c r="U61" s="30">
        <f t="shared" si="3"/>
        <v>0.698761069000278</v>
      </c>
      <c r="V61" s="31">
        <f t="shared" si="0"/>
        <v>0.08812631498862872</v>
      </c>
    </row>
    <row r="62" spans="13:22" ht="12">
      <c r="M62" s="33">
        <v>55</v>
      </c>
      <c r="N62" s="28">
        <f t="shared" si="1"/>
        <v>49258</v>
      </c>
      <c r="O62" s="28">
        <v>20496</v>
      </c>
      <c r="P62" s="28">
        <v>23355</v>
      </c>
      <c r="Q62" s="28">
        <v>2444</v>
      </c>
      <c r="R62" s="28">
        <v>2963</v>
      </c>
      <c r="S62" s="30">
        <f t="shared" si="5"/>
        <v>-0.6187862117187167</v>
      </c>
      <c r="T62" s="30">
        <f t="shared" si="2"/>
        <v>-0.07378578754101013</v>
      </c>
      <c r="U62" s="30">
        <f t="shared" si="3"/>
        <v>0.7051010916613305</v>
      </c>
      <c r="V62" s="31">
        <f t="shared" si="0"/>
        <v>0.0894547006890397</v>
      </c>
    </row>
    <row r="63" spans="13:22" ht="12">
      <c r="M63" s="34">
        <v>56</v>
      </c>
      <c r="N63" s="28">
        <f t="shared" si="1"/>
        <v>49340</v>
      </c>
      <c r="O63" s="28">
        <v>20575</v>
      </c>
      <c r="P63" s="28">
        <v>23720</v>
      </c>
      <c r="Q63" s="28">
        <v>2194</v>
      </c>
      <c r="R63" s="28">
        <v>2851</v>
      </c>
      <c r="S63" s="30">
        <f t="shared" si="5"/>
        <v>-0.6211712678626364</v>
      </c>
      <c r="T63" s="30">
        <f t="shared" si="2"/>
        <v>-0.06623814151594773</v>
      </c>
      <c r="U63" s="30">
        <f t="shared" si="3"/>
        <v>0.7161206548579216</v>
      </c>
      <c r="V63" s="31">
        <f t="shared" si="0"/>
        <v>0.08607335526981175</v>
      </c>
    </row>
    <row r="64" spans="13:22" ht="12">
      <c r="M64" s="33">
        <v>57</v>
      </c>
      <c r="N64" s="28">
        <f t="shared" si="1"/>
        <v>47293</v>
      </c>
      <c r="O64" s="28">
        <v>19615</v>
      </c>
      <c r="P64" s="28">
        <v>22923</v>
      </c>
      <c r="Q64" s="28">
        <v>2067</v>
      </c>
      <c r="R64" s="28">
        <v>2688</v>
      </c>
      <c r="S64" s="30">
        <f t="shared" si="5"/>
        <v>-0.5921883071263968</v>
      </c>
      <c r="T64" s="30">
        <f t="shared" si="2"/>
        <v>-0.06240393733521602</v>
      </c>
      <c r="U64" s="30">
        <f t="shared" si="3"/>
        <v>0.6920587593300226</v>
      </c>
      <c r="V64" s="31">
        <f t="shared" si="0"/>
        <v>0.08115229006147105</v>
      </c>
    </row>
    <row r="65" spans="13:22" ht="12">
      <c r="M65" s="34">
        <v>58</v>
      </c>
      <c r="N65" s="28">
        <f t="shared" si="1"/>
        <v>45676</v>
      </c>
      <c r="O65" s="28">
        <v>19023</v>
      </c>
      <c r="P65" s="28">
        <v>22251</v>
      </c>
      <c r="Q65" s="28">
        <v>1947</v>
      </c>
      <c r="R65" s="28">
        <v>2455</v>
      </c>
      <c r="S65" s="30">
        <f t="shared" si="5"/>
        <v>-0.574315481339049</v>
      </c>
      <c r="T65" s="30">
        <f t="shared" si="2"/>
        <v>-0.05878106724318606</v>
      </c>
      <c r="U65" s="30">
        <f t="shared" si="3"/>
        <v>0.6717706868146549</v>
      </c>
      <c r="V65" s="31">
        <f t="shared" si="0"/>
        <v>0.07411788396611288</v>
      </c>
    </row>
    <row r="66" spans="13:22" ht="12">
      <c r="M66" s="33">
        <v>59</v>
      </c>
      <c r="N66" s="28">
        <f t="shared" si="1"/>
        <v>43323</v>
      </c>
      <c r="O66" s="28">
        <v>18187</v>
      </c>
      <c r="P66" s="28">
        <v>21317</v>
      </c>
      <c r="Q66" s="28">
        <v>1661</v>
      </c>
      <c r="R66" s="28">
        <v>2158</v>
      </c>
      <c r="S66" s="30">
        <f t="shared" si="5"/>
        <v>-0.5490761530312404</v>
      </c>
      <c r="T66" s="30">
        <f t="shared" si="2"/>
        <v>-0.05014656019051466</v>
      </c>
      <c r="U66" s="30">
        <f t="shared" si="3"/>
        <v>0.6435726812650217</v>
      </c>
      <c r="V66" s="31">
        <f t="shared" si="0"/>
        <v>0.06515128048833874</v>
      </c>
    </row>
    <row r="67" spans="13:22" ht="12">
      <c r="M67" s="33">
        <v>60</v>
      </c>
      <c r="N67" s="28">
        <f t="shared" si="1"/>
        <v>43284</v>
      </c>
      <c r="O67" s="28">
        <v>18288</v>
      </c>
      <c r="P67" s="28">
        <v>21134</v>
      </c>
      <c r="Q67" s="28">
        <v>1625</v>
      </c>
      <c r="R67" s="28">
        <v>2237</v>
      </c>
      <c r="S67" s="30">
        <f t="shared" si="5"/>
        <v>-0.5521254020253655</v>
      </c>
      <c r="T67" s="30">
        <f t="shared" si="2"/>
        <v>-0.04905969916290567</v>
      </c>
      <c r="U67" s="30">
        <f t="shared" si="3"/>
        <v>0.638047804374676</v>
      </c>
      <c r="V67" s="31">
        <f t="shared" si="0"/>
        <v>0.06753633663225846</v>
      </c>
    </row>
    <row r="68" spans="13:22" ht="12">
      <c r="M68" s="34">
        <v>61</v>
      </c>
      <c r="N68" s="28">
        <f t="shared" si="1"/>
        <v>41445</v>
      </c>
      <c r="O68" s="28">
        <v>17341</v>
      </c>
      <c r="P68" s="28">
        <v>20670</v>
      </c>
      <c r="Q68" s="28">
        <v>1428</v>
      </c>
      <c r="R68" s="28">
        <v>2006</v>
      </c>
      <c r="S68" s="30">
        <f t="shared" si="5"/>
        <v>-0.5235349188824291</v>
      </c>
      <c r="T68" s="30">
        <f t="shared" si="2"/>
        <v>-0.043112154095156494</v>
      </c>
      <c r="U68" s="30">
        <f t="shared" si="3"/>
        <v>0.6240393733521602</v>
      </c>
      <c r="V68" s="31">
        <f t="shared" si="0"/>
        <v>0.06056231170510079</v>
      </c>
    </row>
    <row r="69" spans="13:22" ht="12">
      <c r="M69" s="33">
        <v>62</v>
      </c>
      <c r="N69" s="28">
        <f t="shared" si="1"/>
        <v>39916</v>
      </c>
      <c r="O69" s="28">
        <v>16860</v>
      </c>
      <c r="P69" s="28">
        <v>19939</v>
      </c>
      <c r="Q69" s="28">
        <v>1297</v>
      </c>
      <c r="R69" s="28">
        <v>1820</v>
      </c>
      <c r="S69" s="30">
        <f t="shared" si="5"/>
        <v>-0.5090132479302091</v>
      </c>
      <c r="T69" s="30">
        <f t="shared" si="2"/>
        <v>-0.03915718757802379</v>
      </c>
      <c r="U69" s="30">
        <f t="shared" si="3"/>
        <v>0.6019700563748777</v>
      </c>
      <c r="V69" s="31">
        <f t="shared" si="0"/>
        <v>0.05494686306245435</v>
      </c>
    </row>
    <row r="70" spans="13:22" ht="12">
      <c r="M70" s="34">
        <v>63</v>
      </c>
      <c r="N70" s="28">
        <f t="shared" si="1"/>
        <v>38754</v>
      </c>
      <c r="O70" s="28">
        <v>16017</v>
      </c>
      <c r="P70" s="28">
        <v>19841</v>
      </c>
      <c r="Q70" s="28">
        <v>1155</v>
      </c>
      <c r="R70" s="28">
        <v>1741</v>
      </c>
      <c r="S70" s="30">
        <f t="shared" si="5"/>
        <v>-0.4835625855336986</v>
      </c>
      <c r="T70" s="30">
        <f t="shared" si="2"/>
        <v>-0.03487012463578834</v>
      </c>
      <c r="U70" s="30">
        <f t="shared" si="3"/>
        <v>0.5990113791330532</v>
      </c>
      <c r="V70" s="31">
        <f t="shared" si="0"/>
        <v>0.05256180691853463</v>
      </c>
    </row>
    <row r="71" spans="13:22" ht="12">
      <c r="M71" s="33">
        <v>64</v>
      </c>
      <c r="N71" s="28">
        <f t="shared" si="1"/>
        <v>35564</v>
      </c>
      <c r="O71" s="28">
        <v>14820</v>
      </c>
      <c r="P71" s="28">
        <v>18104</v>
      </c>
      <c r="Q71" s="28">
        <v>1073</v>
      </c>
      <c r="R71" s="28">
        <v>1567</v>
      </c>
      <c r="S71" s="30">
        <f t="shared" si="5"/>
        <v>-0.4474244563656998</v>
      </c>
      <c r="T71" s="30">
        <f t="shared" si="2"/>
        <v>-0.03239449673956787</v>
      </c>
      <c r="U71" s="30">
        <f t="shared" si="3"/>
        <v>0.5465703345509196</v>
      </c>
      <c r="V71" s="31">
        <f aca="true" t="shared" si="6" ref="V71:V108">(-1*(R71*100/N$5))*-1</f>
        <v>0.0473086452850912</v>
      </c>
    </row>
    <row r="72" spans="13:22" ht="12">
      <c r="M72" s="33">
        <v>65</v>
      </c>
      <c r="N72" s="28">
        <f aca="true" t="shared" si="7" ref="N72:N108">O72+P72+Q72+R72</f>
        <v>34273</v>
      </c>
      <c r="O72" s="28">
        <v>13986</v>
      </c>
      <c r="P72" s="28">
        <v>17892</v>
      </c>
      <c r="Q72" s="28">
        <v>963</v>
      </c>
      <c r="R72" s="28">
        <v>1432</v>
      </c>
      <c r="S72" s="30">
        <f t="shared" si="5"/>
        <v>-0.42224550922609155</v>
      </c>
      <c r="T72" s="30">
        <f aca="true" t="shared" si="8" ref="T72:T108">-1*(Q72*100/N$5)</f>
        <v>-0.02907353248854041</v>
      </c>
      <c r="U72" s="30">
        <f aca="true" t="shared" si="9" ref="U72:U108">(-1*(P72*100/N$5))*-1</f>
        <v>0.5401699307216666</v>
      </c>
      <c r="V72" s="31">
        <f t="shared" si="6"/>
        <v>0.043232916431557494</v>
      </c>
    </row>
    <row r="73" spans="13:22" ht="12">
      <c r="M73" s="34">
        <v>66</v>
      </c>
      <c r="N73" s="28">
        <f t="shared" si="7"/>
        <v>31924</v>
      </c>
      <c r="O73" s="28">
        <v>12859</v>
      </c>
      <c r="P73" s="28">
        <v>16834</v>
      </c>
      <c r="Q73" s="28">
        <v>881</v>
      </c>
      <c r="R73" s="28">
        <v>1350</v>
      </c>
      <c r="S73" s="30">
        <f t="shared" si="5"/>
        <v>-0.3882207209451102</v>
      </c>
      <c r="T73" s="30">
        <f t="shared" si="8"/>
        <v>-0.026597904592319938</v>
      </c>
      <c r="U73" s="30">
        <f t="shared" si="9"/>
        <v>0.5082282927436026</v>
      </c>
      <c r="V73" s="31">
        <f t="shared" si="6"/>
        <v>0.04075728853533702</v>
      </c>
    </row>
    <row r="74" spans="13:22" ht="12">
      <c r="M74" s="33">
        <v>67</v>
      </c>
      <c r="N74" s="28">
        <f t="shared" si="7"/>
        <v>30866</v>
      </c>
      <c r="O74" s="28">
        <v>12549</v>
      </c>
      <c r="P74" s="28">
        <v>16398</v>
      </c>
      <c r="Q74" s="28">
        <v>715</v>
      </c>
      <c r="R74" s="28">
        <v>1204</v>
      </c>
      <c r="S74" s="30">
        <f t="shared" si="5"/>
        <v>-0.3788616398740328</v>
      </c>
      <c r="T74" s="30">
        <f t="shared" si="8"/>
        <v>-0.021586267631678497</v>
      </c>
      <c r="U74" s="30">
        <f t="shared" si="9"/>
        <v>0.4950651980758937</v>
      </c>
      <c r="V74" s="31">
        <f t="shared" si="6"/>
        <v>0.036349463256700576</v>
      </c>
    </row>
    <row r="75" spans="13:22" ht="12">
      <c r="M75" s="34">
        <v>68</v>
      </c>
      <c r="N75" s="28">
        <f t="shared" si="7"/>
        <v>30725</v>
      </c>
      <c r="O75" s="28">
        <v>12484</v>
      </c>
      <c r="P75" s="28">
        <v>16434</v>
      </c>
      <c r="Q75" s="28">
        <v>684</v>
      </c>
      <c r="R75" s="28">
        <v>1123</v>
      </c>
      <c r="S75" s="30">
        <f t="shared" si="5"/>
        <v>-0.37689925190751655</v>
      </c>
      <c r="T75" s="30">
        <f t="shared" si="8"/>
        <v>-0.02065035952457076</v>
      </c>
      <c r="U75" s="30">
        <f t="shared" si="9"/>
        <v>0.4961520591035027</v>
      </c>
      <c r="V75" s="31">
        <f t="shared" si="6"/>
        <v>0.033904025944580356</v>
      </c>
    </row>
    <row r="76" spans="13:22" ht="12">
      <c r="M76" s="33">
        <v>69</v>
      </c>
      <c r="N76" s="28">
        <f t="shared" si="7"/>
        <v>28752</v>
      </c>
      <c r="O76" s="28">
        <v>11699</v>
      </c>
      <c r="P76" s="28">
        <v>15549</v>
      </c>
      <c r="Q76" s="28">
        <v>584</v>
      </c>
      <c r="R76" s="28">
        <v>920</v>
      </c>
      <c r="S76" s="30">
        <f t="shared" si="5"/>
        <v>-0.3531996433888206</v>
      </c>
      <c r="T76" s="30">
        <f t="shared" si="8"/>
        <v>-0.01763130111454579</v>
      </c>
      <c r="U76" s="30">
        <f t="shared" si="9"/>
        <v>0.46943339217478175</v>
      </c>
      <c r="V76" s="31">
        <f t="shared" si="6"/>
        <v>0.027775337372229675</v>
      </c>
    </row>
    <row r="77" spans="13:22" ht="12">
      <c r="M77" s="33">
        <v>70</v>
      </c>
      <c r="N77" s="28">
        <f t="shared" si="7"/>
        <v>28599</v>
      </c>
      <c r="O77" s="28">
        <v>11614</v>
      </c>
      <c r="P77" s="28">
        <v>15512</v>
      </c>
      <c r="Q77" s="28">
        <v>585</v>
      </c>
      <c r="R77" s="28">
        <v>888</v>
      </c>
      <c r="S77" s="30">
        <f t="shared" si="5"/>
        <v>-0.35063344374029937</v>
      </c>
      <c r="T77" s="30">
        <f t="shared" si="8"/>
        <v>-0.01766149169864604</v>
      </c>
      <c r="U77" s="30">
        <f t="shared" si="9"/>
        <v>0.46831634056307253</v>
      </c>
      <c r="V77" s="31">
        <f t="shared" si="6"/>
        <v>0.026809238681021686</v>
      </c>
    </row>
    <row r="78" spans="13:22" ht="12">
      <c r="M78" s="34">
        <v>71</v>
      </c>
      <c r="N78" s="28">
        <f t="shared" si="7"/>
        <v>29626</v>
      </c>
      <c r="O78" s="28">
        <v>11754</v>
      </c>
      <c r="P78" s="28">
        <v>16640</v>
      </c>
      <c r="Q78" s="28">
        <v>470</v>
      </c>
      <c r="R78" s="28">
        <v>762</v>
      </c>
      <c r="S78" s="30">
        <f t="shared" si="5"/>
        <v>-0.3548601255143343</v>
      </c>
      <c r="T78" s="30">
        <f t="shared" si="8"/>
        <v>-0.014189574527117334</v>
      </c>
      <c r="U78" s="30">
        <f t="shared" si="9"/>
        <v>0.5023713194281542</v>
      </c>
      <c r="V78" s="31">
        <f t="shared" si="6"/>
        <v>0.02300522508439023</v>
      </c>
    </row>
    <row r="79" spans="13:22" ht="12">
      <c r="M79" s="33">
        <v>72</v>
      </c>
      <c r="N79" s="28">
        <f t="shared" si="7"/>
        <v>30807</v>
      </c>
      <c r="O79" s="28">
        <v>12462</v>
      </c>
      <c r="P79" s="28">
        <v>17233</v>
      </c>
      <c r="Q79" s="28">
        <v>422</v>
      </c>
      <c r="R79" s="28">
        <v>690</v>
      </c>
      <c r="S79" s="30">
        <f t="shared" si="5"/>
        <v>-0.3762350590573111</v>
      </c>
      <c r="T79" s="30">
        <f t="shared" si="8"/>
        <v>-0.012740426490305351</v>
      </c>
      <c r="U79" s="30">
        <f t="shared" si="9"/>
        <v>0.5202743357996021</v>
      </c>
      <c r="V79" s="31">
        <f t="shared" si="6"/>
        <v>0.020831503029172256</v>
      </c>
    </row>
    <row r="80" spans="13:22" ht="12">
      <c r="M80" s="34">
        <v>73</v>
      </c>
      <c r="N80" s="28">
        <f t="shared" si="7"/>
        <v>28318</v>
      </c>
      <c r="O80" s="28">
        <v>11372</v>
      </c>
      <c r="P80" s="28">
        <v>15963</v>
      </c>
      <c r="Q80" s="28">
        <v>372</v>
      </c>
      <c r="R80" s="28">
        <v>611</v>
      </c>
      <c r="S80" s="30">
        <f t="shared" si="5"/>
        <v>-0.343327322388039</v>
      </c>
      <c r="T80" s="30">
        <f t="shared" si="8"/>
        <v>-0.011230897285292868</v>
      </c>
      <c r="U80" s="30">
        <f t="shared" si="9"/>
        <v>0.4819322939922851</v>
      </c>
      <c r="V80" s="31">
        <f t="shared" si="6"/>
        <v>0.018446446885252533</v>
      </c>
    </row>
    <row r="81" spans="13:22" ht="12">
      <c r="M81" s="33">
        <v>74</v>
      </c>
      <c r="N81" s="28">
        <f t="shared" si="7"/>
        <v>27099</v>
      </c>
      <c r="O81" s="28">
        <v>10713</v>
      </c>
      <c r="P81" s="28">
        <v>15522</v>
      </c>
      <c r="Q81" s="28">
        <v>318</v>
      </c>
      <c r="R81" s="28">
        <v>546</v>
      </c>
      <c r="S81" s="30">
        <f t="shared" si="5"/>
        <v>-0.3234317274659745</v>
      </c>
      <c r="T81" s="30">
        <f t="shared" si="8"/>
        <v>-0.009600605743879387</v>
      </c>
      <c r="U81" s="30">
        <f t="shared" si="9"/>
        <v>0.468618246404075</v>
      </c>
      <c r="V81" s="31">
        <f t="shared" si="6"/>
        <v>0.016484058918736305</v>
      </c>
    </row>
    <row r="82" spans="13:22" ht="12">
      <c r="M82" s="33">
        <v>75</v>
      </c>
      <c r="N82" s="28">
        <f t="shared" si="7"/>
        <v>28305</v>
      </c>
      <c r="O82" s="28">
        <v>11210</v>
      </c>
      <c r="P82" s="28">
        <v>16356</v>
      </c>
      <c r="Q82" s="28">
        <v>296</v>
      </c>
      <c r="R82" s="28">
        <v>443</v>
      </c>
      <c r="S82" s="30">
        <f t="shared" si="5"/>
        <v>-0.33843644776379855</v>
      </c>
      <c r="T82" s="30">
        <f t="shared" si="8"/>
        <v>-0.008936412893673895</v>
      </c>
      <c r="U82" s="30">
        <f t="shared" si="9"/>
        <v>0.49379719354368323</v>
      </c>
      <c r="V82" s="31">
        <f t="shared" si="6"/>
        <v>0.013374428756410593</v>
      </c>
    </row>
    <row r="83" spans="13:22" ht="12">
      <c r="M83" s="34">
        <v>76</v>
      </c>
      <c r="N83" s="28">
        <f t="shared" si="7"/>
        <v>27750</v>
      </c>
      <c r="O83" s="28">
        <v>10950</v>
      </c>
      <c r="P83" s="28">
        <v>16143</v>
      </c>
      <c r="Q83" s="28">
        <v>242</v>
      </c>
      <c r="R83" s="28">
        <v>415</v>
      </c>
      <c r="S83" s="30">
        <f t="shared" si="5"/>
        <v>-0.3305868958977336</v>
      </c>
      <c r="T83" s="30">
        <f t="shared" si="8"/>
        <v>-0.007306121352260414</v>
      </c>
      <c r="U83" s="30">
        <f t="shared" si="9"/>
        <v>0.48736659913033004</v>
      </c>
      <c r="V83" s="31">
        <f t="shared" si="6"/>
        <v>0.012529092401603603</v>
      </c>
    </row>
    <row r="84" spans="13:22" ht="12">
      <c r="M84" s="33">
        <v>77</v>
      </c>
      <c r="N84" s="28">
        <f t="shared" si="7"/>
        <v>26917</v>
      </c>
      <c r="O84" s="28">
        <v>10540</v>
      </c>
      <c r="P84" s="28">
        <v>15759</v>
      </c>
      <c r="Q84" s="28">
        <v>233</v>
      </c>
      <c r="R84" s="28">
        <v>385</v>
      </c>
      <c r="S84" s="30">
        <f t="shared" si="5"/>
        <v>-0.31820875641663127</v>
      </c>
      <c r="T84" s="30">
        <f t="shared" si="8"/>
        <v>-0.0070344060953581675</v>
      </c>
      <c r="U84" s="30">
        <f t="shared" si="9"/>
        <v>0.4757734148358342</v>
      </c>
      <c r="V84" s="31">
        <f t="shared" si="6"/>
        <v>0.011623374878596113</v>
      </c>
    </row>
    <row r="85" spans="13:22" ht="12">
      <c r="M85" s="34">
        <v>78</v>
      </c>
      <c r="N85" s="28">
        <f t="shared" si="7"/>
        <v>23385</v>
      </c>
      <c r="O85" s="28">
        <v>9113</v>
      </c>
      <c r="P85" s="28">
        <v>13687</v>
      </c>
      <c r="Q85" s="28">
        <v>216</v>
      </c>
      <c r="R85" s="28">
        <v>369</v>
      </c>
      <c r="S85" s="30">
        <f t="shared" si="5"/>
        <v>-0.275126792905575</v>
      </c>
      <c r="T85" s="30">
        <f t="shared" si="8"/>
        <v>-0.006521166165653924</v>
      </c>
      <c r="U85" s="30">
        <f t="shared" si="9"/>
        <v>0.41321852458011693</v>
      </c>
      <c r="V85" s="31">
        <f t="shared" si="6"/>
        <v>0.011140325532992119</v>
      </c>
    </row>
    <row r="86" spans="13:22" ht="12">
      <c r="M86" s="33">
        <v>79</v>
      </c>
      <c r="N86" s="28">
        <f t="shared" si="7"/>
        <v>21423</v>
      </c>
      <c r="O86" s="28">
        <v>8339</v>
      </c>
      <c r="P86" s="28">
        <v>12555</v>
      </c>
      <c r="Q86" s="28">
        <v>177</v>
      </c>
      <c r="R86" s="28">
        <v>352</v>
      </c>
      <c r="S86" s="30">
        <f t="shared" si="5"/>
        <v>-0.2517592808119818</v>
      </c>
      <c r="T86" s="30">
        <f t="shared" si="8"/>
        <v>-0.005343733385744187</v>
      </c>
      <c r="U86" s="30">
        <f t="shared" si="9"/>
        <v>0.3790427833786343</v>
      </c>
      <c r="V86" s="31">
        <f t="shared" si="6"/>
        <v>0.010627085603287876</v>
      </c>
    </row>
    <row r="87" spans="13:22" ht="12">
      <c r="M87" s="33">
        <v>80</v>
      </c>
      <c r="N87" s="28">
        <f t="shared" si="7"/>
        <v>26813</v>
      </c>
      <c r="O87" s="28">
        <v>10224</v>
      </c>
      <c r="P87" s="28">
        <v>16080</v>
      </c>
      <c r="Q87" s="28">
        <v>203</v>
      </c>
      <c r="R87" s="28">
        <v>306</v>
      </c>
      <c r="S87" s="30">
        <f t="shared" si="5"/>
        <v>-0.3086685318409524</v>
      </c>
      <c r="T87" s="30">
        <f t="shared" si="8"/>
        <v>-0.006128688572350678</v>
      </c>
      <c r="U87" s="30">
        <f t="shared" si="9"/>
        <v>0.48546459233201433</v>
      </c>
      <c r="V87" s="31">
        <f t="shared" si="6"/>
        <v>0.009238318734676391</v>
      </c>
    </row>
    <row r="88" spans="13:22" ht="12">
      <c r="M88" s="34">
        <v>81</v>
      </c>
      <c r="N88" s="28">
        <f t="shared" si="7"/>
        <v>16419</v>
      </c>
      <c r="O88" s="28">
        <v>5987</v>
      </c>
      <c r="P88" s="28">
        <v>10000</v>
      </c>
      <c r="Q88" s="28">
        <v>170</v>
      </c>
      <c r="R88" s="28">
        <v>262</v>
      </c>
      <c r="S88" s="30">
        <f t="shared" si="5"/>
        <v>-0.18075102700819462</v>
      </c>
      <c r="T88" s="30">
        <f t="shared" si="8"/>
        <v>-0.005132399297042439</v>
      </c>
      <c r="U88" s="30">
        <f t="shared" si="9"/>
        <v>0.30190584100249646</v>
      </c>
      <c r="V88" s="31">
        <f t="shared" si="6"/>
        <v>0.007909933034265407</v>
      </c>
    </row>
    <row r="89" spans="13:22" ht="12">
      <c r="M89" s="33">
        <v>82</v>
      </c>
      <c r="N89" s="28">
        <f t="shared" si="7"/>
        <v>18787</v>
      </c>
      <c r="O89" s="28">
        <v>6923</v>
      </c>
      <c r="P89" s="28">
        <v>11512</v>
      </c>
      <c r="Q89" s="28">
        <v>141</v>
      </c>
      <c r="R89" s="28">
        <v>211</v>
      </c>
      <c r="S89" s="30">
        <f t="shared" si="5"/>
        <v>-0.2090094137260283</v>
      </c>
      <c r="T89" s="30">
        <f t="shared" si="8"/>
        <v>-0.0042568723581352</v>
      </c>
      <c r="U89" s="30">
        <f t="shared" si="9"/>
        <v>0.34755400416207394</v>
      </c>
      <c r="V89" s="31">
        <f t="shared" si="6"/>
        <v>0.0063702132451526755</v>
      </c>
    </row>
    <row r="90" spans="13:22" ht="12">
      <c r="M90" s="34">
        <v>83</v>
      </c>
      <c r="N90" s="28">
        <f t="shared" si="7"/>
        <v>19906</v>
      </c>
      <c r="O90" s="28">
        <v>7122</v>
      </c>
      <c r="P90" s="28">
        <v>12440</v>
      </c>
      <c r="Q90" s="28">
        <v>135</v>
      </c>
      <c r="R90" s="28">
        <v>209</v>
      </c>
      <c r="S90" s="30">
        <f t="shared" si="5"/>
        <v>-0.21501733996197797</v>
      </c>
      <c r="T90" s="30">
        <f t="shared" si="8"/>
        <v>-0.004075728853533702</v>
      </c>
      <c r="U90" s="30">
        <f t="shared" si="9"/>
        <v>0.3755708662071056</v>
      </c>
      <c r="V90" s="31">
        <f t="shared" si="6"/>
        <v>0.006309832076952176</v>
      </c>
    </row>
    <row r="91" spans="13:22" ht="12">
      <c r="M91" s="33">
        <v>84</v>
      </c>
      <c r="N91" s="28">
        <f t="shared" si="7"/>
        <v>20739</v>
      </c>
      <c r="O91" s="28">
        <v>7328</v>
      </c>
      <c r="P91" s="28">
        <v>13128</v>
      </c>
      <c r="Q91" s="28">
        <v>95</v>
      </c>
      <c r="R91" s="28">
        <v>188</v>
      </c>
      <c r="S91" s="30">
        <f t="shared" si="5"/>
        <v>-0.2212366002866294</v>
      </c>
      <c r="T91" s="30">
        <f t="shared" si="8"/>
        <v>-0.0028681054895237164</v>
      </c>
      <c r="U91" s="30">
        <f t="shared" si="9"/>
        <v>0.39634198806807736</v>
      </c>
      <c r="V91" s="31">
        <f t="shared" si="6"/>
        <v>0.005675829810846933</v>
      </c>
    </row>
    <row r="92" spans="13:22" ht="12">
      <c r="M92" s="33">
        <v>85</v>
      </c>
      <c r="N92" s="28">
        <f t="shared" si="7"/>
        <v>18917</v>
      </c>
      <c r="O92" s="28">
        <v>6604</v>
      </c>
      <c r="P92" s="28">
        <v>12072</v>
      </c>
      <c r="Q92" s="28">
        <v>99</v>
      </c>
      <c r="R92" s="28">
        <v>142</v>
      </c>
      <c r="S92" s="30">
        <f aca="true" t="shared" si="10" ref="S92:S108">-1*(O92*100/N$5)</f>
        <v>-0.19937861739804866</v>
      </c>
      <c r="T92" s="30">
        <f t="shared" si="8"/>
        <v>-0.002988867825924715</v>
      </c>
      <c r="U92" s="30">
        <f t="shared" si="9"/>
        <v>0.3644607312582137</v>
      </c>
      <c r="V92" s="31">
        <f t="shared" si="6"/>
        <v>0.00428706294223545</v>
      </c>
    </row>
    <row r="93" spans="13:22" ht="12">
      <c r="M93" s="34">
        <v>86</v>
      </c>
      <c r="N93" s="28">
        <f t="shared" si="7"/>
        <v>17813</v>
      </c>
      <c r="O93" s="28">
        <v>6153</v>
      </c>
      <c r="P93" s="28">
        <v>11451</v>
      </c>
      <c r="Q93" s="28">
        <v>63</v>
      </c>
      <c r="R93" s="28">
        <v>146</v>
      </c>
      <c r="S93" s="30">
        <f t="shared" si="10"/>
        <v>-0.18576266396883606</v>
      </c>
      <c r="T93" s="30">
        <f t="shared" si="8"/>
        <v>-0.0019020067983157277</v>
      </c>
      <c r="U93" s="30">
        <f t="shared" si="9"/>
        <v>0.3457123785319587</v>
      </c>
      <c r="V93" s="31">
        <f t="shared" si="6"/>
        <v>0.004407825278636448</v>
      </c>
    </row>
    <row r="94" spans="13:22" ht="12">
      <c r="M94" s="33">
        <v>87</v>
      </c>
      <c r="N94" s="28">
        <f t="shared" si="7"/>
        <v>16848</v>
      </c>
      <c r="O94" s="28">
        <v>5578</v>
      </c>
      <c r="P94" s="28">
        <v>11087</v>
      </c>
      <c r="Q94" s="28">
        <v>59</v>
      </c>
      <c r="R94" s="28">
        <v>124</v>
      </c>
      <c r="S94" s="30">
        <f t="shared" si="10"/>
        <v>-0.1684030781111925</v>
      </c>
      <c r="T94" s="30">
        <f t="shared" si="8"/>
        <v>-0.001781244461914729</v>
      </c>
      <c r="U94" s="30">
        <f t="shared" si="9"/>
        <v>0.3347230059194678</v>
      </c>
      <c r="V94" s="31">
        <f t="shared" si="6"/>
        <v>0.0037436324284309563</v>
      </c>
    </row>
    <row r="95" spans="13:22" ht="12">
      <c r="M95" s="34">
        <v>88</v>
      </c>
      <c r="N95" s="28">
        <f t="shared" si="7"/>
        <v>15160</v>
      </c>
      <c r="O95" s="28">
        <v>5063</v>
      </c>
      <c r="P95" s="28">
        <v>9946</v>
      </c>
      <c r="Q95" s="28">
        <v>63</v>
      </c>
      <c r="R95" s="28">
        <v>88</v>
      </c>
      <c r="S95" s="30">
        <f t="shared" si="10"/>
        <v>-0.15285492729956396</v>
      </c>
      <c r="T95" s="30">
        <f t="shared" si="8"/>
        <v>-0.0019020067983157277</v>
      </c>
      <c r="U95" s="30">
        <f t="shared" si="9"/>
        <v>0.300275549461083</v>
      </c>
      <c r="V95" s="31">
        <f t="shared" si="6"/>
        <v>0.002656771400821969</v>
      </c>
    </row>
    <row r="96" spans="13:22" ht="12">
      <c r="M96" s="33">
        <v>89</v>
      </c>
      <c r="N96" s="28">
        <f t="shared" si="7"/>
        <v>12984</v>
      </c>
      <c r="O96" s="28">
        <v>4169</v>
      </c>
      <c r="P96" s="28">
        <v>8684</v>
      </c>
      <c r="Q96" s="28">
        <v>46</v>
      </c>
      <c r="R96" s="28">
        <v>85</v>
      </c>
      <c r="S96" s="30">
        <f t="shared" si="10"/>
        <v>-0.12586454511394077</v>
      </c>
      <c r="T96" s="30">
        <f t="shared" si="8"/>
        <v>-0.0013887668686114838</v>
      </c>
      <c r="U96" s="30">
        <f t="shared" si="9"/>
        <v>0.2621750323265679</v>
      </c>
      <c r="V96" s="31">
        <f t="shared" si="6"/>
        <v>0.0025661996485212197</v>
      </c>
    </row>
    <row r="97" spans="13:22" ht="12">
      <c r="M97" s="33">
        <v>90</v>
      </c>
      <c r="N97" s="28">
        <f t="shared" si="7"/>
        <v>11123</v>
      </c>
      <c r="O97" s="28">
        <v>3374</v>
      </c>
      <c r="P97" s="28">
        <v>7632</v>
      </c>
      <c r="Q97" s="28">
        <v>46</v>
      </c>
      <c r="R97" s="28">
        <v>71</v>
      </c>
      <c r="S97" s="30">
        <f t="shared" si="10"/>
        <v>-0.1018630307542423</v>
      </c>
      <c r="T97" s="30">
        <f t="shared" si="8"/>
        <v>-0.0013887668686114838</v>
      </c>
      <c r="U97" s="30">
        <f t="shared" si="9"/>
        <v>0.2304145378531053</v>
      </c>
      <c r="V97" s="31">
        <f t="shared" si="6"/>
        <v>0.002143531471117725</v>
      </c>
    </row>
    <row r="98" spans="13:22" ht="12">
      <c r="M98" s="34">
        <v>91</v>
      </c>
      <c r="N98" s="28">
        <f t="shared" si="7"/>
        <v>9261</v>
      </c>
      <c r="O98" s="28">
        <v>2724</v>
      </c>
      <c r="P98" s="28">
        <v>6447</v>
      </c>
      <c r="Q98" s="28">
        <v>25</v>
      </c>
      <c r="R98" s="28">
        <v>65</v>
      </c>
      <c r="S98" s="30">
        <f t="shared" si="10"/>
        <v>-0.08223915108908003</v>
      </c>
      <c r="T98" s="30">
        <f t="shared" si="8"/>
        <v>-0.0007547646025062412</v>
      </c>
      <c r="U98" s="30">
        <f t="shared" si="9"/>
        <v>0.19463869569430947</v>
      </c>
      <c r="V98" s="31">
        <f t="shared" si="6"/>
        <v>0.001962387966516227</v>
      </c>
    </row>
    <row r="99" spans="13:22" ht="12">
      <c r="M99" s="33">
        <v>92</v>
      </c>
      <c r="N99" s="28">
        <f t="shared" si="7"/>
        <v>7660</v>
      </c>
      <c r="O99" s="28">
        <v>2119</v>
      </c>
      <c r="P99" s="28">
        <v>5466</v>
      </c>
      <c r="Q99" s="28">
        <v>23</v>
      </c>
      <c r="R99" s="28">
        <v>52</v>
      </c>
      <c r="S99" s="30">
        <f t="shared" si="10"/>
        <v>-0.063973847708429</v>
      </c>
      <c r="T99" s="30">
        <f t="shared" si="8"/>
        <v>-0.0006943834343057419</v>
      </c>
      <c r="U99" s="30">
        <f t="shared" si="9"/>
        <v>0.16502173269196457</v>
      </c>
      <c r="V99" s="31">
        <f t="shared" si="6"/>
        <v>0.0015699103732129817</v>
      </c>
    </row>
    <row r="100" spans="13:22" ht="12">
      <c r="M100" s="34">
        <v>93</v>
      </c>
      <c r="N100" s="28">
        <f t="shared" si="7"/>
        <v>5960</v>
      </c>
      <c r="O100" s="28">
        <v>1583</v>
      </c>
      <c r="P100" s="28">
        <v>4320</v>
      </c>
      <c r="Q100" s="28">
        <v>23</v>
      </c>
      <c r="R100" s="28">
        <v>34</v>
      </c>
      <c r="S100" s="30">
        <f t="shared" si="10"/>
        <v>-0.047791694630695186</v>
      </c>
      <c r="T100" s="30">
        <f t="shared" si="8"/>
        <v>-0.0006943834343057419</v>
      </c>
      <c r="U100" s="30">
        <f t="shared" si="9"/>
        <v>0.13042332331307846</v>
      </c>
      <c r="V100" s="31">
        <f t="shared" si="6"/>
        <v>0.001026479859408488</v>
      </c>
    </row>
    <row r="101" spans="13:22" ht="12">
      <c r="M101" s="33">
        <v>94</v>
      </c>
      <c r="N101" s="28">
        <f t="shared" si="7"/>
        <v>4649</v>
      </c>
      <c r="O101" s="28">
        <v>1146</v>
      </c>
      <c r="P101" s="28">
        <v>3464</v>
      </c>
      <c r="Q101" s="28">
        <v>15</v>
      </c>
      <c r="R101" s="28">
        <v>24</v>
      </c>
      <c r="S101" s="30">
        <f t="shared" si="10"/>
        <v>-0.03459840937888609</v>
      </c>
      <c r="T101" s="30">
        <f t="shared" si="8"/>
        <v>-0.0004528587615037447</v>
      </c>
      <c r="U101" s="30">
        <f t="shared" si="9"/>
        <v>0.10458018332326477</v>
      </c>
      <c r="V101" s="31">
        <f t="shared" si="6"/>
        <v>0.0007245740184059915</v>
      </c>
    </row>
    <row r="102" spans="13:22" ht="12">
      <c r="M102" s="33">
        <v>95</v>
      </c>
      <c r="N102" s="28">
        <f t="shared" si="7"/>
        <v>3491</v>
      </c>
      <c r="O102" s="28">
        <v>829</v>
      </c>
      <c r="P102" s="28">
        <v>2638</v>
      </c>
      <c r="Q102" s="28">
        <v>6</v>
      </c>
      <c r="R102" s="28">
        <v>18</v>
      </c>
      <c r="S102" s="30">
        <f t="shared" si="10"/>
        <v>-0.025027994219106956</v>
      </c>
      <c r="T102" s="30">
        <f t="shared" si="8"/>
        <v>-0.00018114350460149788</v>
      </c>
      <c r="U102" s="30">
        <f t="shared" si="9"/>
        <v>0.07964276085645856</v>
      </c>
      <c r="V102" s="31">
        <f t="shared" si="6"/>
        <v>0.0005434305138044937</v>
      </c>
    </row>
    <row r="103" spans="13:22" ht="12">
      <c r="M103" s="34">
        <v>96</v>
      </c>
      <c r="N103" s="28">
        <f t="shared" si="7"/>
        <v>2555</v>
      </c>
      <c r="O103" s="28">
        <v>591</v>
      </c>
      <c r="P103" s="28">
        <v>1937</v>
      </c>
      <c r="Q103" s="28">
        <v>5</v>
      </c>
      <c r="R103" s="28">
        <v>22</v>
      </c>
      <c r="S103" s="30">
        <f t="shared" si="10"/>
        <v>-0.01784263520324754</v>
      </c>
      <c r="T103" s="30">
        <f t="shared" si="8"/>
        <v>-0.00015095292050124824</v>
      </c>
      <c r="U103" s="30">
        <f t="shared" si="9"/>
        <v>0.058479161402183566</v>
      </c>
      <c r="V103" s="31">
        <f t="shared" si="6"/>
        <v>0.0006641928502054922</v>
      </c>
    </row>
    <row r="104" spans="13:22" ht="12">
      <c r="M104" s="33">
        <v>97</v>
      </c>
      <c r="N104" s="28">
        <f t="shared" si="7"/>
        <v>1801</v>
      </c>
      <c r="O104" s="28">
        <v>415</v>
      </c>
      <c r="P104" s="28">
        <v>1371</v>
      </c>
      <c r="Q104" s="28">
        <v>3</v>
      </c>
      <c r="R104" s="28">
        <v>12</v>
      </c>
      <c r="S104" s="30">
        <f t="shared" si="10"/>
        <v>-0.012529092401603603</v>
      </c>
      <c r="T104" s="30">
        <f t="shared" si="8"/>
        <v>-9.057175230074894E-05</v>
      </c>
      <c r="U104" s="30">
        <f t="shared" si="9"/>
        <v>0.041391290801442264</v>
      </c>
      <c r="V104" s="31">
        <f t="shared" si="6"/>
        <v>0.00036228700920299577</v>
      </c>
    </row>
    <row r="105" spans="13:22" ht="12">
      <c r="M105" s="34">
        <v>98</v>
      </c>
      <c r="N105" s="28">
        <f t="shared" si="7"/>
        <v>1345</v>
      </c>
      <c r="O105" s="28">
        <v>248</v>
      </c>
      <c r="P105" s="28">
        <v>1080</v>
      </c>
      <c r="Q105" s="28">
        <v>7</v>
      </c>
      <c r="R105" s="28">
        <v>10</v>
      </c>
      <c r="S105" s="30">
        <f t="shared" si="10"/>
        <v>-0.007487264856861913</v>
      </c>
      <c r="T105" s="30">
        <f t="shared" si="8"/>
        <v>-0.00021133408870174753</v>
      </c>
      <c r="U105" s="30">
        <f t="shared" si="9"/>
        <v>0.032605830828269615</v>
      </c>
      <c r="V105" s="31">
        <f t="shared" si="6"/>
        <v>0.0003019058410024965</v>
      </c>
    </row>
    <row r="106" spans="13:22" ht="12">
      <c r="M106" s="33">
        <v>99</v>
      </c>
      <c r="N106" s="28">
        <f t="shared" si="7"/>
        <v>856</v>
      </c>
      <c r="O106" s="28">
        <v>176</v>
      </c>
      <c r="P106" s="28">
        <v>676</v>
      </c>
      <c r="Q106" s="28">
        <v>0</v>
      </c>
      <c r="R106" s="28">
        <v>4</v>
      </c>
      <c r="S106" s="30">
        <f t="shared" si="10"/>
        <v>-0.005313542801643938</v>
      </c>
      <c r="T106" s="30">
        <f t="shared" si="8"/>
        <v>0</v>
      </c>
      <c r="U106" s="30">
        <f t="shared" si="9"/>
        <v>0.02040883485176876</v>
      </c>
      <c r="V106" s="31">
        <f t="shared" si="6"/>
        <v>0.00012076233640099859</v>
      </c>
    </row>
    <row r="107" spans="13:22" ht="12">
      <c r="M107" s="33" t="s">
        <v>76</v>
      </c>
      <c r="N107" s="28">
        <f t="shared" si="7"/>
        <v>1538</v>
      </c>
      <c r="O107" s="28">
        <v>258</v>
      </c>
      <c r="P107" s="28">
        <v>1261</v>
      </c>
      <c r="Q107" s="28">
        <v>5</v>
      </c>
      <c r="R107" s="28">
        <v>14</v>
      </c>
      <c r="S107" s="30">
        <f t="shared" si="10"/>
        <v>-0.007789170697864408</v>
      </c>
      <c r="T107" s="30">
        <f t="shared" si="8"/>
        <v>-0.00015095292050124824</v>
      </c>
      <c r="U107" s="30">
        <f t="shared" si="9"/>
        <v>0.038070326550414806</v>
      </c>
      <c r="V107" s="31">
        <f t="shared" si="6"/>
        <v>0.00042266817740349506</v>
      </c>
    </row>
    <row r="108" spans="13:22" ht="12">
      <c r="M108" s="34" t="s">
        <v>86</v>
      </c>
      <c r="N108" s="28">
        <f t="shared" si="7"/>
        <v>0</v>
      </c>
      <c r="O108" s="28">
        <v>0</v>
      </c>
      <c r="P108" s="28">
        <v>0</v>
      </c>
      <c r="Q108" s="28">
        <v>0</v>
      </c>
      <c r="R108" s="28">
        <v>0</v>
      </c>
      <c r="S108" s="30">
        <f t="shared" si="10"/>
        <v>0</v>
      </c>
      <c r="T108" s="30">
        <f t="shared" si="8"/>
        <v>0</v>
      </c>
      <c r="U108" s="30">
        <f t="shared" si="9"/>
        <v>0</v>
      </c>
      <c r="V108" s="31">
        <f t="shared" si="6"/>
        <v>0</v>
      </c>
    </row>
    <row r="109" spans="13:22" ht="12">
      <c r="M109" s="35"/>
      <c r="N109" s="32"/>
      <c r="O109" s="32"/>
      <c r="P109" s="32"/>
      <c r="Q109" s="29"/>
      <c r="R109" s="29"/>
      <c r="S109" s="30"/>
      <c r="T109" s="30"/>
      <c r="U109" s="30"/>
      <c r="V109" s="30"/>
    </row>
    <row r="110" ht="12">
      <c r="M110" s="35"/>
    </row>
    <row r="111" ht="12">
      <c r="M111" s="35"/>
    </row>
    <row r="112" ht="12">
      <c r="M112" s="35"/>
    </row>
    <row r="113" ht="12">
      <c r="M113" s="35"/>
    </row>
    <row r="114" ht="12">
      <c r="M114" s="35"/>
    </row>
    <row r="115" ht="12">
      <c r="M115" s="35"/>
    </row>
    <row r="116" ht="12">
      <c r="M116" s="35"/>
    </row>
    <row r="117" ht="12">
      <c r="M117" s="35"/>
    </row>
    <row r="118" ht="12">
      <c r="M118" s="35"/>
    </row>
    <row r="119" ht="12">
      <c r="M119" s="35"/>
    </row>
    <row r="120" ht="12">
      <c r="M120" s="35"/>
    </row>
    <row r="121" ht="12">
      <c r="M121" s="35"/>
    </row>
    <row r="122" ht="12">
      <c r="M122" s="35"/>
    </row>
    <row r="123" ht="12">
      <c r="M123" s="35"/>
    </row>
    <row r="124" ht="12">
      <c r="M124" s="35"/>
    </row>
    <row r="125" ht="12">
      <c r="M125" s="35"/>
    </row>
    <row r="126" ht="12">
      <c r="M126" s="35"/>
    </row>
    <row r="127" ht="12">
      <c r="M127" s="35"/>
    </row>
    <row r="128" ht="12">
      <c r="M128" s="35"/>
    </row>
    <row r="129" ht="12">
      <c r="M129" s="35"/>
    </row>
    <row r="130" ht="12">
      <c r="M130" s="35"/>
    </row>
    <row r="131" ht="12">
      <c r="M131" s="35"/>
    </row>
    <row r="132" ht="12">
      <c r="M132" s="35"/>
    </row>
    <row r="133" ht="12">
      <c r="M133" s="35"/>
    </row>
    <row r="134" ht="12">
      <c r="M134" s="35"/>
    </row>
    <row r="135" ht="12">
      <c r="M135" s="35"/>
    </row>
  </sheetData>
  <sheetProtection/>
  <hyperlinks>
    <hyperlink ref="J15" location="MM!A1" display="Total Ciudad"/>
    <hyperlink ref="J16" location="'D01'!A1" display=" 01. Centro"/>
    <hyperlink ref="J17" location="'D02'!A1" display=" 02. Arganzuela"/>
    <hyperlink ref="J18" location="'D03'!A1" display=" 03. Retiro"/>
    <hyperlink ref="J19" location="'D04'!A1" display=" 04. Salamanca"/>
    <hyperlink ref="J20" location="'D05'!A1" display=" 05. Chamartín"/>
    <hyperlink ref="J21" location="'D06'!A1" display=" 06. Tetuán"/>
    <hyperlink ref="J22" location="'D07'!A1" display=" 07. Chamberí"/>
    <hyperlink ref="J23" location="'D08'!A1" display=" 08. Fuencarral - El Pardo"/>
    <hyperlink ref="J24" location="'D09'!A1" display=" 09. Moncloa - Aravaca"/>
    <hyperlink ref="J25" location="'D10'!A1" display=" 10. Latina"/>
    <hyperlink ref="J26" location="'D11'!A1" display=" 11. Carabanchel"/>
    <hyperlink ref="J27" location="'D12'!A1" display=" 12. Usera"/>
    <hyperlink ref="J28" location="'D13'!A1" display=" 13. Puente de Vallecas"/>
    <hyperlink ref="J29" location="'D14'!A1" display=" 14. Moratalaz"/>
    <hyperlink ref="J30" location="'D15'!A1" display=" 15. Ciudad Lineal"/>
    <hyperlink ref="J31" location="'D16'!A1" display=" 16. Hortaleza"/>
    <hyperlink ref="J32" location="'D17'!A1" display=" 17. Villaverde"/>
    <hyperlink ref="J33" location="'D18'!A1" display=" 18. Villa de Vallecas"/>
    <hyperlink ref="J34" location="'D19'!A1" display=" 19. Vicálvaro"/>
    <hyperlink ref="J35" location="'D20'!A1" display=" 20. San Blas"/>
    <hyperlink ref="J36" location="'D21'!A1" display=" 21. Barajas"/>
  </hyperlinks>
  <printOptions/>
  <pageMargins left="0.984251968503937" right="0.75" top="0.5905511811023623" bottom="1" header="0" footer="0"/>
  <pageSetup fitToHeight="1" fitToWidth="1" horizontalDpi="300" verticalDpi="300" orientation="portrait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showGridLines="0" zoomScalePageLayoutView="0" workbookViewId="0" topLeftCell="A46">
      <selection activeCell="N66" sqref="N66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9" ht="10.5" thickBot="1">
      <c r="A1" s="11" t="s">
        <v>21</v>
      </c>
      <c r="B1" s="11"/>
      <c r="E1" s="11" t="s">
        <v>22</v>
      </c>
      <c r="F1" s="11" t="s">
        <v>31</v>
      </c>
      <c r="I1" s="38" t="str">
        <f>F1&amp;" "&amp;MM!$I$1</f>
        <v>08. FUENCARRAL - EL PARDO 01.01.21</v>
      </c>
    </row>
    <row r="2" spans="1:7" ht="10.5" thickBot="1">
      <c r="A2" s="11" t="s">
        <v>77</v>
      </c>
      <c r="B2" s="11"/>
      <c r="G2" s="21" t="s">
        <v>84</v>
      </c>
    </row>
    <row r="3" spans="1:9" ht="10.5">
      <c r="A3" s="11" t="s">
        <v>92</v>
      </c>
      <c r="B3" s="11"/>
      <c r="I3" s="36" t="s">
        <v>87</v>
      </c>
    </row>
    <row r="4" spans="1:2" ht="10.5" thickBot="1">
      <c r="A4" s="11"/>
      <c r="B4" s="11"/>
    </row>
    <row r="5" spans="1:8" ht="10.5" thickBot="1">
      <c r="A5" s="39" t="s">
        <v>23</v>
      </c>
      <c r="B5" s="42" t="s">
        <v>80</v>
      </c>
      <c r="C5" s="41" t="s">
        <v>78</v>
      </c>
      <c r="D5" s="41"/>
      <c r="E5" s="41"/>
      <c r="F5" s="41" t="s">
        <v>79</v>
      </c>
      <c r="G5" s="41"/>
      <c r="H5" s="41"/>
    </row>
    <row r="6" spans="1:8" ht="18" customHeight="1" thickBot="1">
      <c r="A6" s="40"/>
      <c r="B6" s="43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0.5">
      <c r="A8" s="5" t="s">
        <v>0</v>
      </c>
      <c r="B8" s="19">
        <f>+C8+F8</f>
        <v>247692</v>
      </c>
      <c r="C8" s="2">
        <f>+D8+E8</f>
        <v>224865</v>
      </c>
      <c r="D8" s="2">
        <f>SUM(D10:D31)</f>
        <v>106594</v>
      </c>
      <c r="E8" s="2">
        <f>SUM(E10:E31)</f>
        <v>118271</v>
      </c>
      <c r="F8" s="2">
        <f>+G8+H8</f>
        <v>22827</v>
      </c>
      <c r="G8" s="2">
        <f>SUM(G10:G31)</f>
        <v>9926</v>
      </c>
      <c r="H8" s="2">
        <f>SUM(H10:H31)</f>
        <v>12901</v>
      </c>
    </row>
    <row r="9" spans="1:8" ht="9.75">
      <c r="A9" s="6"/>
      <c r="B9" s="6"/>
      <c r="C9" s="3"/>
      <c r="D9" s="4"/>
      <c r="E9" s="4"/>
      <c r="F9" s="3"/>
      <c r="G9" s="10"/>
      <c r="H9" s="10"/>
    </row>
    <row r="10" spans="1:13" ht="10.5">
      <c r="A10" s="7" t="s">
        <v>5</v>
      </c>
      <c r="B10" s="19">
        <f aca="true" t="shared" si="0" ref="B10:B31">+C10+F10</f>
        <v>12631</v>
      </c>
      <c r="C10" s="2">
        <f>+D10+E10</f>
        <v>11570</v>
      </c>
      <c r="D10" s="10">
        <v>5939</v>
      </c>
      <c r="E10" s="10">
        <v>5631</v>
      </c>
      <c r="F10" s="2">
        <f aca="true" t="shared" si="1" ref="F10:F31">+G10+H10</f>
        <v>1061</v>
      </c>
      <c r="G10" s="10">
        <v>525</v>
      </c>
      <c r="H10" s="10">
        <v>536</v>
      </c>
      <c r="I10" s="9">
        <f>-D10/$B$8*100</f>
        <v>-2.3977358978085688</v>
      </c>
      <c r="J10" s="9">
        <f>E10/$B$8*100</f>
        <v>2.2733879172520712</v>
      </c>
      <c r="L10" s="9">
        <f>-G10/$B$8*100</f>
        <v>-0.21195678503948454</v>
      </c>
      <c r="M10" s="9">
        <f>H10/$B$8*100</f>
        <v>0.21639778434507373</v>
      </c>
    </row>
    <row r="11" spans="1:13" ht="10.5">
      <c r="A11" s="7" t="s">
        <v>6</v>
      </c>
      <c r="B11" s="19">
        <f t="shared" si="0"/>
        <v>14903</v>
      </c>
      <c r="C11" s="2">
        <f aca="true" t="shared" si="2" ref="C11:C31">+D11+E11</f>
        <v>13894</v>
      </c>
      <c r="D11" s="10">
        <v>7121</v>
      </c>
      <c r="E11" s="10">
        <v>6773</v>
      </c>
      <c r="F11" s="2">
        <f t="shared" si="1"/>
        <v>1009</v>
      </c>
      <c r="G11" s="10">
        <v>546</v>
      </c>
      <c r="H11" s="10">
        <v>463</v>
      </c>
      <c r="I11" s="9">
        <f aca="true" t="shared" si="3" ref="I11:I30">-D11/$B$8*100</f>
        <v>-2.8749414595546083</v>
      </c>
      <c r="J11" s="9">
        <f aca="true" t="shared" si="4" ref="J11:J30">E11/$B$8*100</f>
        <v>2.73444439061415</v>
      </c>
      <c r="L11" s="9">
        <f aca="true" t="shared" si="5" ref="L11:L30">-G11/$B$8*100</f>
        <v>-0.22043505644106393</v>
      </c>
      <c r="M11" s="9">
        <f aca="true" t="shared" si="6" ref="M11:M30">H11/$B$8*100</f>
        <v>0.1869256980443454</v>
      </c>
    </row>
    <row r="12" spans="1:13" ht="10.5">
      <c r="A12" s="7" t="s">
        <v>7</v>
      </c>
      <c r="B12" s="19">
        <f t="shared" si="0"/>
        <v>14020</v>
      </c>
      <c r="C12" s="2">
        <f t="shared" si="2"/>
        <v>13151</v>
      </c>
      <c r="D12" s="10">
        <v>6800</v>
      </c>
      <c r="E12" s="10">
        <v>6351</v>
      </c>
      <c r="F12" s="2">
        <f t="shared" si="1"/>
        <v>869</v>
      </c>
      <c r="G12" s="10">
        <v>453</v>
      </c>
      <c r="H12" s="10">
        <v>416</v>
      </c>
      <c r="I12" s="9">
        <f t="shared" si="3"/>
        <v>-2.7453450252733234</v>
      </c>
      <c r="J12" s="9">
        <f t="shared" si="4"/>
        <v>2.564071508163364</v>
      </c>
      <c r="L12" s="9">
        <f t="shared" si="5"/>
        <v>-0.1828884259483552</v>
      </c>
      <c r="M12" s="9">
        <f t="shared" si="6"/>
        <v>0.16795051919319154</v>
      </c>
    </row>
    <row r="13" spans="1:13" ht="10.5">
      <c r="A13" s="7" t="s">
        <v>4</v>
      </c>
      <c r="B13" s="19">
        <f t="shared" si="0"/>
        <v>11445</v>
      </c>
      <c r="C13" s="2">
        <f t="shared" si="2"/>
        <v>10514</v>
      </c>
      <c r="D13" s="10">
        <v>5320</v>
      </c>
      <c r="E13" s="10">
        <v>5194</v>
      </c>
      <c r="F13" s="2">
        <f t="shared" si="1"/>
        <v>931</v>
      </c>
      <c r="G13" s="10">
        <v>484</v>
      </c>
      <c r="H13" s="10">
        <v>447</v>
      </c>
      <c r="I13" s="9">
        <f t="shared" si="3"/>
        <v>-2.1478287550667763</v>
      </c>
      <c r="J13" s="9">
        <f t="shared" si="4"/>
        <v>2.0969591266573</v>
      </c>
      <c r="L13" s="9">
        <f t="shared" si="5"/>
        <v>-0.19540396944592478</v>
      </c>
      <c r="M13" s="9">
        <f t="shared" si="6"/>
        <v>0.18046606269076113</v>
      </c>
    </row>
    <row r="14" spans="1:13" ht="10.5">
      <c r="A14" s="7" t="s">
        <v>8</v>
      </c>
      <c r="B14" s="19">
        <f t="shared" si="0"/>
        <v>10726</v>
      </c>
      <c r="C14" s="2">
        <f t="shared" si="2"/>
        <v>9207</v>
      </c>
      <c r="D14" s="10">
        <v>4675</v>
      </c>
      <c r="E14" s="10">
        <v>4532</v>
      </c>
      <c r="F14" s="2">
        <f t="shared" si="1"/>
        <v>1519</v>
      </c>
      <c r="G14" s="10">
        <v>630</v>
      </c>
      <c r="H14" s="10">
        <v>889</v>
      </c>
      <c r="I14" s="9">
        <f t="shared" si="3"/>
        <v>-1.8874247048754098</v>
      </c>
      <c r="J14" s="9">
        <f t="shared" si="4"/>
        <v>1.82969171390275</v>
      </c>
      <c r="L14" s="9">
        <f t="shared" si="5"/>
        <v>-0.25434814204738143</v>
      </c>
      <c r="M14" s="9">
        <f t="shared" si="6"/>
        <v>0.3589134893335271</v>
      </c>
    </row>
    <row r="15" spans="1:13" ht="10.5">
      <c r="A15" s="7" t="s">
        <v>9</v>
      </c>
      <c r="B15" s="19">
        <f t="shared" si="0"/>
        <v>12388</v>
      </c>
      <c r="C15" s="2">
        <f t="shared" si="2"/>
        <v>9915</v>
      </c>
      <c r="D15" s="10">
        <v>5003</v>
      </c>
      <c r="E15" s="10">
        <v>4912</v>
      </c>
      <c r="F15" s="2">
        <f t="shared" si="1"/>
        <v>2473</v>
      </c>
      <c r="G15" s="10">
        <v>996</v>
      </c>
      <c r="H15" s="10">
        <v>1477</v>
      </c>
      <c r="I15" s="9">
        <f t="shared" si="3"/>
        <v>-2.0198472296238874</v>
      </c>
      <c r="J15" s="9">
        <f t="shared" si="4"/>
        <v>1.9831080535503771</v>
      </c>
      <c r="L15" s="9">
        <f t="shared" si="5"/>
        <v>-0.4021123007606221</v>
      </c>
      <c r="M15" s="9">
        <f t="shared" si="6"/>
        <v>0.5963050885777498</v>
      </c>
    </row>
    <row r="16" spans="1:13" ht="10.5">
      <c r="A16" s="7" t="s">
        <v>10</v>
      </c>
      <c r="B16" s="19">
        <f t="shared" si="0"/>
        <v>14230</v>
      </c>
      <c r="C16" s="2">
        <f t="shared" si="2"/>
        <v>11402</v>
      </c>
      <c r="D16" s="10">
        <v>5727</v>
      </c>
      <c r="E16" s="10">
        <v>5675</v>
      </c>
      <c r="F16" s="2">
        <f t="shared" si="1"/>
        <v>2828</v>
      </c>
      <c r="G16" s="10">
        <v>1130</v>
      </c>
      <c r="H16" s="10">
        <v>1698</v>
      </c>
      <c r="I16" s="9">
        <f t="shared" si="3"/>
        <v>-2.3121457293735768</v>
      </c>
      <c r="J16" s="9">
        <f t="shared" si="4"/>
        <v>2.291151914474428</v>
      </c>
      <c r="L16" s="9">
        <f t="shared" si="5"/>
        <v>-0.45621174684689053</v>
      </c>
      <c r="M16" s="9">
        <f t="shared" si="6"/>
        <v>0.6855288018991328</v>
      </c>
    </row>
    <row r="17" spans="1:13" ht="10.5">
      <c r="A17" s="7" t="s">
        <v>11</v>
      </c>
      <c r="B17" s="19">
        <f t="shared" si="0"/>
        <v>17418</v>
      </c>
      <c r="C17" s="2">
        <f t="shared" si="2"/>
        <v>14320</v>
      </c>
      <c r="D17" s="10">
        <v>7002</v>
      </c>
      <c r="E17" s="10">
        <v>7318</v>
      </c>
      <c r="F17" s="2">
        <f t="shared" si="1"/>
        <v>3098</v>
      </c>
      <c r="G17" s="10">
        <v>1304</v>
      </c>
      <c r="H17" s="10">
        <v>1794</v>
      </c>
      <c r="I17" s="9">
        <f t="shared" si="3"/>
        <v>-2.826897921612325</v>
      </c>
      <c r="J17" s="9">
        <f t="shared" si="4"/>
        <v>2.954475719845615</v>
      </c>
      <c r="L17" s="9">
        <f t="shared" si="5"/>
        <v>-0.5264602813171196</v>
      </c>
      <c r="M17" s="9">
        <f t="shared" si="6"/>
        <v>0.7242866140206385</v>
      </c>
    </row>
    <row r="18" spans="1:13" ht="10.5">
      <c r="A18" s="7" t="s">
        <v>12</v>
      </c>
      <c r="B18" s="19">
        <f t="shared" si="0"/>
        <v>21254</v>
      </c>
      <c r="C18" s="2">
        <f t="shared" si="2"/>
        <v>18571</v>
      </c>
      <c r="D18" s="10">
        <v>8992</v>
      </c>
      <c r="E18" s="10">
        <v>9579</v>
      </c>
      <c r="F18" s="2">
        <f t="shared" si="1"/>
        <v>2683</v>
      </c>
      <c r="G18" s="10">
        <v>1168</v>
      </c>
      <c r="H18" s="10">
        <v>1515</v>
      </c>
      <c r="I18" s="9">
        <f t="shared" si="3"/>
        <v>-3.630315068714371</v>
      </c>
      <c r="J18" s="9">
        <f t="shared" si="4"/>
        <v>3.8673029407489947</v>
      </c>
      <c r="L18" s="9">
        <f t="shared" si="5"/>
        <v>-0.4715533808116532</v>
      </c>
      <c r="M18" s="9">
        <f t="shared" si="6"/>
        <v>0.6116467225425125</v>
      </c>
    </row>
    <row r="19" spans="1:13" ht="10.5">
      <c r="A19" s="7" t="s">
        <v>13</v>
      </c>
      <c r="B19" s="19">
        <f t="shared" si="0"/>
        <v>20993</v>
      </c>
      <c r="C19" s="2">
        <f t="shared" si="2"/>
        <v>19093</v>
      </c>
      <c r="D19" s="10">
        <v>9338</v>
      </c>
      <c r="E19" s="10">
        <v>9755</v>
      </c>
      <c r="F19" s="2">
        <f t="shared" si="1"/>
        <v>1900</v>
      </c>
      <c r="G19" s="10">
        <v>894</v>
      </c>
      <c r="H19" s="10">
        <v>1006</v>
      </c>
      <c r="I19" s="9">
        <f t="shared" si="3"/>
        <v>-3.7700046832356318</v>
      </c>
      <c r="J19" s="9">
        <f t="shared" si="4"/>
        <v>3.938358929638422</v>
      </c>
      <c r="L19" s="9">
        <f t="shared" si="5"/>
        <v>-0.36093212538152225</v>
      </c>
      <c r="M19" s="9">
        <f t="shared" si="6"/>
        <v>0.40614957285661224</v>
      </c>
    </row>
    <row r="20" spans="1:13" ht="10.5">
      <c r="A20" s="7" t="s">
        <v>14</v>
      </c>
      <c r="B20" s="19">
        <f t="shared" si="0"/>
        <v>16559</v>
      </c>
      <c r="C20" s="2">
        <f t="shared" si="2"/>
        <v>15183</v>
      </c>
      <c r="D20" s="10">
        <v>7322</v>
      </c>
      <c r="E20" s="10">
        <v>7861</v>
      </c>
      <c r="F20" s="2">
        <f t="shared" si="1"/>
        <v>1376</v>
      </c>
      <c r="G20" s="10">
        <v>602</v>
      </c>
      <c r="H20" s="10">
        <v>774</v>
      </c>
      <c r="I20" s="9">
        <f t="shared" si="3"/>
        <v>-2.9560906286840107</v>
      </c>
      <c r="J20" s="9">
        <f t="shared" si="4"/>
        <v>3.173699594657881</v>
      </c>
      <c r="L20" s="9">
        <f t="shared" si="5"/>
        <v>-0.2430437801786089</v>
      </c>
      <c r="M20" s="9">
        <f t="shared" si="6"/>
        <v>0.31248486022964</v>
      </c>
    </row>
    <row r="21" spans="1:13" ht="10.5">
      <c r="A21" s="7" t="s">
        <v>15</v>
      </c>
      <c r="B21" s="19">
        <f t="shared" si="0"/>
        <v>15243</v>
      </c>
      <c r="C21" s="2">
        <f t="shared" si="2"/>
        <v>14220</v>
      </c>
      <c r="D21" s="10">
        <v>6623</v>
      </c>
      <c r="E21" s="10">
        <v>7597</v>
      </c>
      <c r="F21" s="2">
        <f t="shared" si="1"/>
        <v>1023</v>
      </c>
      <c r="G21" s="10">
        <v>415</v>
      </c>
      <c r="H21" s="10">
        <v>608</v>
      </c>
      <c r="I21" s="9">
        <f t="shared" si="3"/>
        <v>-2.673885309174297</v>
      </c>
      <c r="J21" s="9">
        <f t="shared" si="4"/>
        <v>3.0671156113237408</v>
      </c>
      <c r="L21" s="9">
        <f t="shared" si="5"/>
        <v>-0.1675467919835925</v>
      </c>
      <c r="M21" s="9">
        <f t="shared" si="6"/>
        <v>0.24546614343620302</v>
      </c>
    </row>
    <row r="22" spans="1:13" ht="10.5">
      <c r="A22" s="7" t="s">
        <v>16</v>
      </c>
      <c r="B22" s="19">
        <f t="shared" si="0"/>
        <v>13728</v>
      </c>
      <c r="C22" s="2">
        <f t="shared" si="2"/>
        <v>13005</v>
      </c>
      <c r="D22" s="10">
        <v>5789</v>
      </c>
      <c r="E22" s="10">
        <v>7216</v>
      </c>
      <c r="F22" s="2">
        <f t="shared" si="1"/>
        <v>723</v>
      </c>
      <c r="G22" s="10">
        <v>264</v>
      </c>
      <c r="H22" s="10">
        <v>459</v>
      </c>
      <c r="I22" s="9">
        <f t="shared" si="3"/>
        <v>-2.3371768163687157</v>
      </c>
      <c r="J22" s="9">
        <f t="shared" si="4"/>
        <v>2.9132955444665147</v>
      </c>
      <c r="L22" s="9">
        <f t="shared" si="5"/>
        <v>-0.10658398333414079</v>
      </c>
      <c r="M22" s="9">
        <f t="shared" si="6"/>
        <v>0.18531078920594932</v>
      </c>
    </row>
    <row r="23" spans="1:13" ht="10.5">
      <c r="A23" s="7" t="s">
        <v>17</v>
      </c>
      <c r="B23" s="19">
        <f t="shared" si="0"/>
        <v>12552</v>
      </c>
      <c r="C23" s="2">
        <f t="shared" si="2"/>
        <v>12011</v>
      </c>
      <c r="D23" s="10">
        <v>5139</v>
      </c>
      <c r="E23" s="10">
        <v>6872</v>
      </c>
      <c r="F23" s="2">
        <f t="shared" si="1"/>
        <v>541</v>
      </c>
      <c r="G23" s="10">
        <v>189</v>
      </c>
      <c r="H23" s="10">
        <v>352</v>
      </c>
      <c r="I23" s="9">
        <f t="shared" si="3"/>
        <v>-2.0747541301293544</v>
      </c>
      <c r="J23" s="9">
        <f t="shared" si="4"/>
        <v>2.7744133843644527</v>
      </c>
      <c r="L23" s="9">
        <f t="shared" si="5"/>
        <v>-0.07630444261421443</v>
      </c>
      <c r="M23" s="9">
        <f t="shared" si="6"/>
        <v>0.14211197777885437</v>
      </c>
    </row>
    <row r="24" spans="1:13" ht="10.5">
      <c r="A24" s="7" t="s">
        <v>18</v>
      </c>
      <c r="B24" s="19">
        <f t="shared" si="0"/>
        <v>13129</v>
      </c>
      <c r="C24" s="2">
        <f t="shared" si="2"/>
        <v>12770</v>
      </c>
      <c r="D24" s="10">
        <v>5466</v>
      </c>
      <c r="E24" s="10">
        <v>7304</v>
      </c>
      <c r="F24" s="2">
        <f t="shared" si="1"/>
        <v>359</v>
      </c>
      <c r="G24" s="10">
        <v>137</v>
      </c>
      <c r="H24" s="10">
        <v>222</v>
      </c>
      <c r="I24" s="9">
        <f t="shared" si="3"/>
        <v>-2.2067729276682333</v>
      </c>
      <c r="J24" s="9">
        <f t="shared" si="4"/>
        <v>2.9488235389112285</v>
      </c>
      <c r="L24" s="9">
        <f t="shared" si="5"/>
        <v>-0.05531062771506549</v>
      </c>
      <c r="M24" s="9">
        <f t="shared" si="6"/>
        <v>0.08962744053098202</v>
      </c>
    </row>
    <row r="25" spans="1:13" ht="10.5">
      <c r="A25" s="8" t="s">
        <v>19</v>
      </c>
      <c r="B25" s="19">
        <f t="shared" si="0"/>
        <v>10873</v>
      </c>
      <c r="C25" s="2">
        <f t="shared" si="2"/>
        <v>10679</v>
      </c>
      <c r="D25" s="10">
        <v>4681</v>
      </c>
      <c r="E25" s="10">
        <v>5998</v>
      </c>
      <c r="F25" s="2">
        <f t="shared" si="1"/>
        <v>194</v>
      </c>
      <c r="G25" s="10">
        <v>82</v>
      </c>
      <c r="H25" s="10">
        <v>112</v>
      </c>
      <c r="I25" s="9">
        <f t="shared" si="3"/>
        <v>-1.8898470681330037</v>
      </c>
      <c r="J25" s="9">
        <f t="shared" si="4"/>
        <v>2.4215558031749107</v>
      </c>
      <c r="L25" s="9">
        <f t="shared" si="5"/>
        <v>-0.03310563118711949</v>
      </c>
      <c r="M25" s="9">
        <f t="shared" si="6"/>
        <v>0.04521744747509003</v>
      </c>
    </row>
    <row r="26" spans="1:13" ht="10.5">
      <c r="A26" s="8" t="s">
        <v>20</v>
      </c>
      <c r="B26" s="19">
        <f t="shared" si="0"/>
        <v>7487</v>
      </c>
      <c r="C26" s="2">
        <f t="shared" si="2"/>
        <v>7343</v>
      </c>
      <c r="D26" s="10">
        <v>3019</v>
      </c>
      <c r="E26" s="10">
        <v>4324</v>
      </c>
      <c r="F26" s="2">
        <f t="shared" si="1"/>
        <v>144</v>
      </c>
      <c r="G26" s="10">
        <v>70</v>
      </c>
      <c r="H26" s="10">
        <v>74</v>
      </c>
      <c r="I26" s="9">
        <f t="shared" si="3"/>
        <v>-1.2188524457794356</v>
      </c>
      <c r="J26" s="9">
        <f t="shared" si="4"/>
        <v>1.7457164543061545</v>
      </c>
      <c r="L26" s="9">
        <f t="shared" si="5"/>
        <v>-0.028260904671931267</v>
      </c>
      <c r="M26" s="9">
        <f t="shared" si="6"/>
        <v>0.029875813510327344</v>
      </c>
    </row>
    <row r="27" spans="1:13" ht="10.5">
      <c r="A27" s="8" t="s">
        <v>73</v>
      </c>
      <c r="B27" s="19">
        <f t="shared" si="0"/>
        <v>5080</v>
      </c>
      <c r="C27" s="2">
        <f t="shared" si="2"/>
        <v>5009</v>
      </c>
      <c r="D27" s="10">
        <v>1809</v>
      </c>
      <c r="E27" s="10">
        <v>3200</v>
      </c>
      <c r="F27" s="2">
        <f t="shared" si="1"/>
        <v>71</v>
      </c>
      <c r="G27" s="10">
        <v>28</v>
      </c>
      <c r="H27" s="10">
        <v>43</v>
      </c>
      <c r="I27" s="9">
        <f t="shared" si="3"/>
        <v>-0.7303425221646238</v>
      </c>
      <c r="J27" s="9">
        <f t="shared" si="4"/>
        <v>1.291927070716858</v>
      </c>
      <c r="L27" s="9">
        <f t="shared" si="5"/>
        <v>-0.011304361868772508</v>
      </c>
      <c r="M27" s="9">
        <f t="shared" si="6"/>
        <v>0.017360270012757778</v>
      </c>
    </row>
    <row r="28" spans="1:13" ht="10.5">
      <c r="A28" s="8" t="s">
        <v>74</v>
      </c>
      <c r="B28" s="19">
        <f t="shared" si="0"/>
        <v>2312</v>
      </c>
      <c r="C28" s="2">
        <f t="shared" si="2"/>
        <v>2292</v>
      </c>
      <c r="D28" s="10">
        <v>683</v>
      </c>
      <c r="E28" s="10">
        <v>1609</v>
      </c>
      <c r="F28" s="2">
        <f t="shared" si="1"/>
        <v>20</v>
      </c>
      <c r="G28" s="10">
        <v>8</v>
      </c>
      <c r="H28" s="10">
        <v>12</v>
      </c>
      <c r="I28" s="9">
        <f t="shared" si="3"/>
        <v>-0.2757456841561294</v>
      </c>
      <c r="J28" s="9">
        <f t="shared" si="4"/>
        <v>0.6495970802448202</v>
      </c>
      <c r="L28" s="9">
        <f t="shared" si="5"/>
        <v>-0.0032298176767921447</v>
      </c>
      <c r="M28" s="9">
        <f t="shared" si="6"/>
        <v>0.004844726515188218</v>
      </c>
    </row>
    <row r="29" spans="1:13" ht="10.5">
      <c r="A29" s="8" t="s">
        <v>75</v>
      </c>
      <c r="B29" s="19">
        <f t="shared" si="0"/>
        <v>636</v>
      </c>
      <c r="C29" s="2">
        <f t="shared" si="2"/>
        <v>632</v>
      </c>
      <c r="D29" s="10">
        <v>132</v>
      </c>
      <c r="E29" s="10">
        <v>500</v>
      </c>
      <c r="F29" s="2">
        <f t="shared" si="1"/>
        <v>4</v>
      </c>
      <c r="G29" s="10">
        <v>1</v>
      </c>
      <c r="H29" s="10">
        <v>3</v>
      </c>
      <c r="I29" s="9">
        <f t="shared" si="3"/>
        <v>-0.053291991667070396</v>
      </c>
      <c r="J29" s="9">
        <f t="shared" si="4"/>
        <v>0.20186360479950907</v>
      </c>
      <c r="L29" s="9">
        <f t="shared" si="5"/>
        <v>-0.0004037272095990181</v>
      </c>
      <c r="M29" s="9">
        <f t="shared" si="6"/>
        <v>0.0012111816287970545</v>
      </c>
    </row>
    <row r="30" spans="1:13" ht="10.5">
      <c r="A30" s="8" t="s">
        <v>76</v>
      </c>
      <c r="B30" s="19">
        <f t="shared" si="0"/>
        <v>85</v>
      </c>
      <c r="C30" s="2">
        <f t="shared" si="2"/>
        <v>84</v>
      </c>
      <c r="D30" s="1">
        <v>14</v>
      </c>
      <c r="E30" s="1">
        <v>70</v>
      </c>
      <c r="F30" s="2">
        <f t="shared" si="1"/>
        <v>1</v>
      </c>
      <c r="G30" s="10">
        <v>0</v>
      </c>
      <c r="H30" s="10">
        <v>1</v>
      </c>
      <c r="I30" s="9">
        <f t="shared" si="3"/>
        <v>-0.005652180934386254</v>
      </c>
      <c r="J30" s="9">
        <f t="shared" si="4"/>
        <v>0.028260904671931267</v>
      </c>
      <c r="L30" s="9">
        <f t="shared" si="5"/>
        <v>0</v>
      </c>
      <c r="M30" s="9">
        <f t="shared" si="6"/>
        <v>0.0004037272095990181</v>
      </c>
    </row>
    <row r="31" spans="1:8" ht="10.5">
      <c r="A31" s="8" t="s">
        <v>85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0.5">
      <c r="A32" s="8"/>
      <c r="B32" s="19"/>
      <c r="C32" s="2"/>
      <c r="F32" s="2"/>
      <c r="G32" s="10"/>
      <c r="H32" s="10"/>
    </row>
    <row r="33" spans="1:8" ht="10.5">
      <c r="A33" s="1" t="s">
        <v>89</v>
      </c>
      <c r="B33" s="19"/>
      <c r="C33" s="2"/>
      <c r="F33" s="2"/>
      <c r="G33" s="10"/>
      <c r="H33" s="10"/>
    </row>
    <row r="34" spans="1:8" ht="10.5">
      <c r="A34" s="8"/>
      <c r="B34" s="19"/>
      <c r="C34" s="2"/>
      <c r="F34" s="2"/>
      <c r="G34" s="10"/>
      <c r="H34" s="10"/>
    </row>
    <row r="63" spans="1:2" ht="10.5">
      <c r="A63" s="11" t="s">
        <v>83</v>
      </c>
      <c r="B63" s="11"/>
    </row>
    <row r="64" ht="10.5" thickBot="1"/>
    <row r="65" spans="1:6" ht="31.5" thickBot="1">
      <c r="A65" s="12"/>
      <c r="B65" s="13"/>
      <c r="C65" s="13"/>
      <c r="D65" s="13"/>
      <c r="E65" s="14" t="s">
        <v>82</v>
      </c>
      <c r="F65" s="15" t="s">
        <v>50</v>
      </c>
    </row>
    <row r="67" spans="1:15" ht="9.75">
      <c r="A67" s="1" t="s">
        <v>81</v>
      </c>
      <c r="E67" s="9">
        <f>+F8*100/B8</f>
        <v>9.215881013516787</v>
      </c>
      <c r="F67" s="9">
        <f>+E67*100/MM!E67</f>
        <v>58.25578105501691</v>
      </c>
      <c r="N67" s="9"/>
      <c r="O67" s="9"/>
    </row>
    <row r="68" spans="1:15" ht="9.75">
      <c r="A68" s="1" t="s">
        <v>44</v>
      </c>
      <c r="E68" s="9">
        <f>+(SUM(B10:B12)*100/B$8)</f>
        <v>16.7764804676776</v>
      </c>
      <c r="F68" s="9">
        <f>+E68*100/MM!E68</f>
        <v>130.11282491515482</v>
      </c>
      <c r="N68" s="9"/>
      <c r="O68" s="9"/>
    </row>
    <row r="69" spans="1:15" ht="9.75">
      <c r="A69" s="1" t="s">
        <v>45</v>
      </c>
      <c r="E69" s="9">
        <f>+(SUM(B23:B30)*100/B$8)</f>
        <v>21.05598888942719</v>
      </c>
      <c r="F69" s="9">
        <f>+E69*100/MM!E69</f>
        <v>105.13143395109041</v>
      </c>
      <c r="N69" s="9"/>
      <c r="O69" s="9"/>
    </row>
    <row r="70" spans="1:15" ht="9.75">
      <c r="A70" s="1" t="s">
        <v>46</v>
      </c>
      <c r="E70" s="9">
        <f>+(SUM(B26:B30)*100/B$8)</f>
        <v>6.298144469744683</v>
      </c>
      <c r="F70" s="9">
        <f>+E70*100/MM!E70</f>
        <v>88.9133180344596</v>
      </c>
      <c r="N70" s="9"/>
      <c r="O70" s="9"/>
    </row>
    <row r="71" spans="1:15" ht="9.75">
      <c r="A71" s="1" t="s">
        <v>47</v>
      </c>
      <c r="E71" s="9">
        <f>SUM(B10:B12)*100/SUM(B23:B30)</f>
        <v>79.67557617824136</v>
      </c>
      <c r="F71" s="9">
        <f>+E71*100/MM!E71</f>
        <v>123.76205671815173</v>
      </c>
      <c r="N71" s="9"/>
      <c r="O71" s="9"/>
    </row>
    <row r="72" spans="1:15" ht="9.75">
      <c r="A72" s="1" t="s">
        <v>48</v>
      </c>
      <c r="E72" s="9">
        <f>+B10*100/B11</f>
        <v>84.75474736630208</v>
      </c>
      <c r="F72" s="9">
        <f>+E72*100/MM!E72</f>
        <v>91.27653446740453</v>
      </c>
      <c r="N72" s="9"/>
      <c r="O72" s="9"/>
    </row>
    <row r="74" ht="9.75">
      <c r="A74" s="1" t="s">
        <v>49</v>
      </c>
    </row>
    <row r="75" ht="9.75">
      <c r="A75" s="1" t="s">
        <v>90</v>
      </c>
    </row>
    <row r="77" ht="9.75">
      <c r="A77" s="1" t="s">
        <v>88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showGridLines="0" zoomScalePageLayoutView="0" workbookViewId="0" topLeftCell="A19">
      <selection activeCell="N66" sqref="N66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9" ht="10.5" thickBot="1">
      <c r="A1" s="11" t="s">
        <v>21</v>
      </c>
      <c r="B1" s="11"/>
      <c r="E1" s="11" t="s">
        <v>22</v>
      </c>
      <c r="F1" s="11" t="s">
        <v>32</v>
      </c>
      <c r="I1" s="38" t="str">
        <f>F1&amp;" "&amp;MM!$I$1</f>
        <v>09. MONCLOA - ARAVACA 01.01.21</v>
      </c>
    </row>
    <row r="2" spans="1:7" ht="10.5" thickBot="1">
      <c r="A2" s="11" t="s">
        <v>77</v>
      </c>
      <c r="B2" s="11"/>
      <c r="G2" s="21" t="s">
        <v>84</v>
      </c>
    </row>
    <row r="3" spans="1:9" ht="10.5">
      <c r="A3" s="11" t="s">
        <v>92</v>
      </c>
      <c r="B3" s="11"/>
      <c r="I3" s="36" t="s">
        <v>87</v>
      </c>
    </row>
    <row r="4" spans="1:2" ht="10.5" thickBot="1">
      <c r="A4" s="11"/>
      <c r="B4" s="11"/>
    </row>
    <row r="5" spans="1:8" ht="10.5" thickBot="1">
      <c r="A5" s="39" t="s">
        <v>23</v>
      </c>
      <c r="B5" s="42" t="s">
        <v>80</v>
      </c>
      <c r="C5" s="41" t="s">
        <v>78</v>
      </c>
      <c r="D5" s="41"/>
      <c r="E5" s="41"/>
      <c r="F5" s="41" t="s">
        <v>79</v>
      </c>
      <c r="G5" s="41"/>
      <c r="H5" s="41"/>
    </row>
    <row r="6" spans="1:8" ht="18" customHeight="1" thickBot="1">
      <c r="A6" s="40"/>
      <c r="B6" s="43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0.5">
      <c r="A8" s="5" t="s">
        <v>0</v>
      </c>
      <c r="B8" s="19">
        <f>+C8+F8</f>
        <v>120834</v>
      </c>
      <c r="C8" s="2">
        <f>+D8+E8</f>
        <v>106834</v>
      </c>
      <c r="D8" s="2">
        <f>SUM(D10:D31)</f>
        <v>49582</v>
      </c>
      <c r="E8" s="2">
        <f>SUM(E10:E31)</f>
        <v>57252</v>
      </c>
      <c r="F8" s="2">
        <f>+G8+H8</f>
        <v>14000</v>
      </c>
      <c r="G8" s="2">
        <f>SUM(G10:G31)</f>
        <v>6006</v>
      </c>
      <c r="H8" s="2">
        <f>SUM(H10:H31)</f>
        <v>7994</v>
      </c>
    </row>
    <row r="9" spans="1:8" ht="9.75">
      <c r="A9" s="6"/>
      <c r="B9" s="6"/>
      <c r="C9" s="3"/>
      <c r="D9" s="4"/>
      <c r="E9" s="4"/>
      <c r="F9" s="3"/>
      <c r="G9" s="10"/>
      <c r="H9" s="10"/>
    </row>
    <row r="10" spans="1:13" ht="10.5">
      <c r="A10" s="7" t="s">
        <v>5</v>
      </c>
      <c r="B10" s="19">
        <f aca="true" t="shared" si="0" ref="B10:B31">+C10+F10</f>
        <v>4825</v>
      </c>
      <c r="C10" s="2">
        <f>+D10+E10</f>
        <v>4373</v>
      </c>
      <c r="D10" s="10">
        <v>2230</v>
      </c>
      <c r="E10" s="10">
        <v>2143</v>
      </c>
      <c r="F10" s="2">
        <f aca="true" t="shared" si="1" ref="F10:F31">+G10+H10</f>
        <v>452</v>
      </c>
      <c r="G10" s="10">
        <v>235</v>
      </c>
      <c r="H10" s="10">
        <v>217</v>
      </c>
      <c r="I10" s="9">
        <f>-D10/$B$8*100</f>
        <v>-1.8455070592713971</v>
      </c>
      <c r="J10" s="9">
        <f>E10/$B$8*100</f>
        <v>1.7735074565105848</v>
      </c>
      <c r="L10" s="9">
        <f>-G10/$B$8*100</f>
        <v>-0.19448168561828624</v>
      </c>
      <c r="M10" s="9">
        <f>H10/$B$8*100</f>
        <v>0.17958521608156644</v>
      </c>
    </row>
    <row r="11" spans="1:13" ht="10.5">
      <c r="A11" s="7" t="s">
        <v>6</v>
      </c>
      <c r="B11" s="19">
        <f t="shared" si="0"/>
        <v>5379</v>
      </c>
      <c r="C11" s="2">
        <f aca="true" t="shared" si="2" ref="C11:C31">+D11+E11</f>
        <v>4884</v>
      </c>
      <c r="D11" s="10">
        <v>2494</v>
      </c>
      <c r="E11" s="10">
        <v>2390</v>
      </c>
      <c r="F11" s="2">
        <f t="shared" si="1"/>
        <v>495</v>
      </c>
      <c r="G11" s="10">
        <v>254</v>
      </c>
      <c r="H11" s="10">
        <v>241</v>
      </c>
      <c r="I11" s="9">
        <f aca="true" t="shared" si="3" ref="I11:I30">-D11/$B$8*100</f>
        <v>-2.0639886124766207</v>
      </c>
      <c r="J11" s="9">
        <f aca="true" t="shared" si="4" ref="J11:J30">E11/$B$8*100</f>
        <v>1.9779201218200178</v>
      </c>
      <c r="L11" s="9">
        <f aca="true" t="shared" si="5" ref="L11:L30">-G11/$B$8*100</f>
        <v>-0.21020573679593493</v>
      </c>
      <c r="M11" s="9">
        <f aca="true" t="shared" si="6" ref="M11:M30">H11/$B$8*100</f>
        <v>0.19944717546385948</v>
      </c>
    </row>
    <row r="12" spans="1:13" ht="10.5">
      <c r="A12" s="7" t="s">
        <v>7</v>
      </c>
      <c r="B12" s="19">
        <f t="shared" si="0"/>
        <v>5653</v>
      </c>
      <c r="C12" s="2">
        <f t="shared" si="2"/>
        <v>5200</v>
      </c>
      <c r="D12" s="10">
        <v>2660</v>
      </c>
      <c r="E12" s="10">
        <v>2540</v>
      </c>
      <c r="F12" s="2">
        <f t="shared" si="1"/>
        <v>453</v>
      </c>
      <c r="G12" s="10">
        <v>222</v>
      </c>
      <c r="H12" s="10">
        <v>231</v>
      </c>
      <c r="I12" s="9">
        <f t="shared" si="3"/>
        <v>-2.2013671648708146</v>
      </c>
      <c r="J12" s="9">
        <f t="shared" si="4"/>
        <v>2.1020573679593495</v>
      </c>
      <c r="L12" s="9">
        <f t="shared" si="5"/>
        <v>-0.18372312428621085</v>
      </c>
      <c r="M12" s="9">
        <f t="shared" si="6"/>
        <v>0.19117135905457075</v>
      </c>
    </row>
    <row r="13" spans="1:13" ht="10.5">
      <c r="A13" s="7" t="s">
        <v>4</v>
      </c>
      <c r="B13" s="19">
        <f t="shared" si="0"/>
        <v>6300</v>
      </c>
      <c r="C13" s="2">
        <f t="shared" si="2"/>
        <v>5740</v>
      </c>
      <c r="D13" s="10">
        <v>2925</v>
      </c>
      <c r="E13" s="10">
        <v>2815</v>
      </c>
      <c r="F13" s="2">
        <f t="shared" si="1"/>
        <v>560</v>
      </c>
      <c r="G13" s="10">
        <v>329</v>
      </c>
      <c r="H13" s="10">
        <v>231</v>
      </c>
      <c r="I13" s="9">
        <f t="shared" si="3"/>
        <v>-2.420676299716967</v>
      </c>
      <c r="J13" s="9">
        <f t="shared" si="4"/>
        <v>2.3296423192147904</v>
      </c>
      <c r="L13" s="9">
        <f t="shared" si="5"/>
        <v>-0.2722743598656007</v>
      </c>
      <c r="M13" s="9">
        <f t="shared" si="6"/>
        <v>0.19117135905457075</v>
      </c>
    </row>
    <row r="14" spans="1:13" ht="10.5">
      <c r="A14" s="7" t="s">
        <v>8</v>
      </c>
      <c r="B14" s="19">
        <f t="shared" si="0"/>
        <v>6858</v>
      </c>
      <c r="C14" s="2">
        <f t="shared" si="2"/>
        <v>5541</v>
      </c>
      <c r="D14" s="10">
        <v>2671</v>
      </c>
      <c r="E14" s="10">
        <v>2870</v>
      </c>
      <c r="F14" s="2">
        <f t="shared" si="1"/>
        <v>1317</v>
      </c>
      <c r="G14" s="10">
        <v>534</v>
      </c>
      <c r="H14" s="10">
        <v>783</v>
      </c>
      <c r="I14" s="9">
        <f t="shared" si="3"/>
        <v>-2.210470562921032</v>
      </c>
      <c r="J14" s="9">
        <f t="shared" si="4"/>
        <v>2.3751593094658787</v>
      </c>
      <c r="L14" s="9">
        <f t="shared" si="5"/>
        <v>-0.4419285962560206</v>
      </c>
      <c r="M14" s="9">
        <f t="shared" si="6"/>
        <v>0.6479964248473112</v>
      </c>
    </row>
    <row r="15" spans="1:13" ht="10.5">
      <c r="A15" s="7" t="s">
        <v>9</v>
      </c>
      <c r="B15" s="19">
        <f t="shared" si="0"/>
        <v>7683</v>
      </c>
      <c r="C15" s="2">
        <f t="shared" si="2"/>
        <v>5754</v>
      </c>
      <c r="D15" s="10">
        <v>2885</v>
      </c>
      <c r="E15" s="10">
        <v>2869</v>
      </c>
      <c r="F15" s="2">
        <f t="shared" si="1"/>
        <v>1929</v>
      </c>
      <c r="G15" s="10">
        <v>764</v>
      </c>
      <c r="H15" s="10">
        <v>1165</v>
      </c>
      <c r="I15" s="9">
        <f t="shared" si="3"/>
        <v>-2.387573034079812</v>
      </c>
      <c r="J15" s="9">
        <f t="shared" si="4"/>
        <v>2.37433172782495</v>
      </c>
      <c r="L15" s="9">
        <f t="shared" si="5"/>
        <v>-0.6322723736696625</v>
      </c>
      <c r="M15" s="9">
        <f t="shared" si="6"/>
        <v>0.9641326116821425</v>
      </c>
    </row>
    <row r="16" spans="1:13" ht="10.5">
      <c r="A16" s="7" t="s">
        <v>10</v>
      </c>
      <c r="B16" s="19">
        <f t="shared" si="0"/>
        <v>7181</v>
      </c>
      <c r="C16" s="2">
        <f t="shared" si="2"/>
        <v>5379</v>
      </c>
      <c r="D16" s="10">
        <v>2632</v>
      </c>
      <c r="E16" s="10">
        <v>2747</v>
      </c>
      <c r="F16" s="2">
        <f t="shared" si="1"/>
        <v>1802</v>
      </c>
      <c r="G16" s="10">
        <v>710</v>
      </c>
      <c r="H16" s="10">
        <v>1092</v>
      </c>
      <c r="I16" s="9">
        <f t="shared" si="3"/>
        <v>-2.178194878924806</v>
      </c>
      <c r="J16" s="9">
        <f t="shared" si="4"/>
        <v>2.273366767631627</v>
      </c>
      <c r="L16" s="9">
        <f t="shared" si="5"/>
        <v>-0.5875829650595031</v>
      </c>
      <c r="M16" s="9">
        <f t="shared" si="6"/>
        <v>0.9037191518943343</v>
      </c>
    </row>
    <row r="17" spans="1:13" ht="10.5">
      <c r="A17" s="7" t="s">
        <v>11</v>
      </c>
      <c r="B17" s="19">
        <f t="shared" si="0"/>
        <v>7880</v>
      </c>
      <c r="C17" s="2">
        <f t="shared" si="2"/>
        <v>6209</v>
      </c>
      <c r="D17" s="10">
        <v>3051</v>
      </c>
      <c r="E17" s="10">
        <v>3158</v>
      </c>
      <c r="F17" s="2">
        <f t="shared" si="1"/>
        <v>1671</v>
      </c>
      <c r="G17" s="10">
        <v>694</v>
      </c>
      <c r="H17" s="10">
        <v>977</v>
      </c>
      <c r="I17" s="9">
        <f t="shared" si="3"/>
        <v>-2.524951586474006</v>
      </c>
      <c r="J17" s="9">
        <f t="shared" si="4"/>
        <v>2.6135028220533956</v>
      </c>
      <c r="L17" s="9">
        <f t="shared" si="5"/>
        <v>-0.574341658804641</v>
      </c>
      <c r="M17" s="9">
        <f t="shared" si="6"/>
        <v>0.8085472631875136</v>
      </c>
    </row>
    <row r="18" spans="1:13" ht="10.5">
      <c r="A18" s="7" t="s">
        <v>12</v>
      </c>
      <c r="B18" s="19">
        <f t="shared" si="0"/>
        <v>8477</v>
      </c>
      <c r="C18" s="2">
        <f t="shared" si="2"/>
        <v>7085</v>
      </c>
      <c r="D18" s="10">
        <v>3420</v>
      </c>
      <c r="E18" s="10">
        <v>3665</v>
      </c>
      <c r="F18" s="2">
        <f t="shared" si="1"/>
        <v>1392</v>
      </c>
      <c r="G18" s="10">
        <v>621</v>
      </c>
      <c r="H18" s="10">
        <v>771</v>
      </c>
      <c r="I18" s="9">
        <f t="shared" si="3"/>
        <v>-2.830329211976762</v>
      </c>
      <c r="J18" s="9">
        <f t="shared" si="4"/>
        <v>3.0330867140043365</v>
      </c>
      <c r="L18" s="9">
        <f t="shared" si="5"/>
        <v>-0.513928199016833</v>
      </c>
      <c r="M18" s="9">
        <f t="shared" si="6"/>
        <v>0.6380654451561647</v>
      </c>
    </row>
    <row r="19" spans="1:13" ht="10.5">
      <c r="A19" s="7" t="s">
        <v>13</v>
      </c>
      <c r="B19" s="19">
        <f t="shared" si="0"/>
        <v>8805</v>
      </c>
      <c r="C19" s="2">
        <f t="shared" si="2"/>
        <v>7706</v>
      </c>
      <c r="D19" s="10">
        <v>3678</v>
      </c>
      <c r="E19" s="10">
        <v>4028</v>
      </c>
      <c r="F19" s="2">
        <f t="shared" si="1"/>
        <v>1099</v>
      </c>
      <c r="G19" s="10">
        <v>485</v>
      </c>
      <c r="H19" s="10">
        <v>614</v>
      </c>
      <c r="I19" s="9">
        <f t="shared" si="3"/>
        <v>-3.043845275336412</v>
      </c>
      <c r="J19" s="9">
        <f t="shared" si="4"/>
        <v>3.333498849661519</v>
      </c>
      <c r="L19" s="9">
        <f t="shared" si="5"/>
        <v>-0.4013770958505056</v>
      </c>
      <c r="M19" s="9">
        <f t="shared" si="6"/>
        <v>0.5081351275303309</v>
      </c>
    </row>
    <row r="20" spans="1:13" ht="10.5">
      <c r="A20" s="7" t="s">
        <v>14</v>
      </c>
      <c r="B20" s="19">
        <f t="shared" si="0"/>
        <v>8918</v>
      </c>
      <c r="C20" s="2">
        <f t="shared" si="2"/>
        <v>7965</v>
      </c>
      <c r="D20" s="10">
        <v>3731</v>
      </c>
      <c r="E20" s="10">
        <v>4234</v>
      </c>
      <c r="F20" s="2">
        <f t="shared" si="1"/>
        <v>953</v>
      </c>
      <c r="G20" s="10">
        <v>405</v>
      </c>
      <c r="H20" s="10">
        <v>548</v>
      </c>
      <c r="I20" s="9">
        <f t="shared" si="3"/>
        <v>-3.087707102305642</v>
      </c>
      <c r="J20" s="9">
        <f t="shared" si="4"/>
        <v>3.503980667692868</v>
      </c>
      <c r="L20" s="9">
        <f t="shared" si="5"/>
        <v>-0.33517056457619543</v>
      </c>
      <c r="M20" s="9">
        <f t="shared" si="6"/>
        <v>0.45351473922902497</v>
      </c>
    </row>
    <row r="21" spans="1:13" ht="10.5">
      <c r="A21" s="7" t="s">
        <v>15</v>
      </c>
      <c r="B21" s="19">
        <f t="shared" si="0"/>
        <v>8786</v>
      </c>
      <c r="C21" s="2">
        <f t="shared" si="2"/>
        <v>8103</v>
      </c>
      <c r="D21" s="10">
        <v>3787</v>
      </c>
      <c r="E21" s="10">
        <v>4316</v>
      </c>
      <c r="F21" s="2">
        <f t="shared" si="1"/>
        <v>683</v>
      </c>
      <c r="G21" s="10">
        <v>274</v>
      </c>
      <c r="H21" s="10">
        <v>409</v>
      </c>
      <c r="I21" s="9">
        <f t="shared" si="3"/>
        <v>-3.13405167419766</v>
      </c>
      <c r="J21" s="9">
        <f t="shared" si="4"/>
        <v>3.571842362249036</v>
      </c>
      <c r="L21" s="9">
        <f t="shared" si="5"/>
        <v>-0.22675736961451248</v>
      </c>
      <c r="M21" s="9">
        <f t="shared" si="6"/>
        <v>0.3384808911399109</v>
      </c>
    </row>
    <row r="22" spans="1:13" ht="10.5">
      <c r="A22" s="7" t="s">
        <v>16</v>
      </c>
      <c r="B22" s="19">
        <f t="shared" si="0"/>
        <v>7651</v>
      </c>
      <c r="C22" s="2">
        <f t="shared" si="2"/>
        <v>7166</v>
      </c>
      <c r="D22" s="10">
        <v>3295</v>
      </c>
      <c r="E22" s="10">
        <v>3871</v>
      </c>
      <c r="F22" s="2">
        <f t="shared" si="1"/>
        <v>485</v>
      </c>
      <c r="G22" s="10">
        <v>202</v>
      </c>
      <c r="H22" s="10">
        <v>283</v>
      </c>
      <c r="I22" s="9">
        <f t="shared" si="3"/>
        <v>-2.726881506860652</v>
      </c>
      <c r="J22" s="9">
        <f t="shared" si="4"/>
        <v>3.2035685320356855</v>
      </c>
      <c r="L22" s="9">
        <f t="shared" si="5"/>
        <v>-0.1671714914676333</v>
      </c>
      <c r="M22" s="9">
        <f t="shared" si="6"/>
        <v>0.23420560438287236</v>
      </c>
    </row>
    <row r="23" spans="1:13" ht="10.5">
      <c r="A23" s="7" t="s">
        <v>17</v>
      </c>
      <c r="B23" s="19">
        <f t="shared" si="0"/>
        <v>6375</v>
      </c>
      <c r="C23" s="2">
        <f t="shared" si="2"/>
        <v>6102</v>
      </c>
      <c r="D23" s="10">
        <v>2664</v>
      </c>
      <c r="E23" s="10">
        <v>3438</v>
      </c>
      <c r="F23" s="2">
        <f t="shared" si="1"/>
        <v>273</v>
      </c>
      <c r="G23" s="10">
        <v>113</v>
      </c>
      <c r="H23" s="10">
        <v>160</v>
      </c>
      <c r="I23" s="9">
        <f t="shared" si="3"/>
        <v>-2.2046774914345297</v>
      </c>
      <c r="J23" s="9">
        <f t="shared" si="4"/>
        <v>2.8452256815134813</v>
      </c>
      <c r="L23" s="9">
        <f t="shared" si="5"/>
        <v>-0.09351672542496317</v>
      </c>
      <c r="M23" s="9">
        <f t="shared" si="6"/>
        <v>0.13241306254862042</v>
      </c>
    </row>
    <row r="24" spans="1:13" ht="10.5">
      <c r="A24" s="7" t="s">
        <v>18</v>
      </c>
      <c r="B24" s="19">
        <f t="shared" si="0"/>
        <v>6100</v>
      </c>
      <c r="C24" s="2">
        <f t="shared" si="2"/>
        <v>5915</v>
      </c>
      <c r="D24" s="10">
        <v>2512</v>
      </c>
      <c r="E24" s="10">
        <v>3403</v>
      </c>
      <c r="F24" s="2">
        <f t="shared" si="1"/>
        <v>185</v>
      </c>
      <c r="G24" s="10">
        <v>74</v>
      </c>
      <c r="H24" s="10">
        <v>111</v>
      </c>
      <c r="I24" s="9">
        <f t="shared" si="3"/>
        <v>-2.0788850820133407</v>
      </c>
      <c r="J24" s="9">
        <f t="shared" si="4"/>
        <v>2.8162603240809707</v>
      </c>
      <c r="L24" s="9">
        <f t="shared" si="5"/>
        <v>-0.061241041428736945</v>
      </c>
      <c r="M24" s="9">
        <f t="shared" si="6"/>
        <v>0.09186156214310542</v>
      </c>
    </row>
    <row r="25" spans="1:13" ht="10.5">
      <c r="A25" s="8" t="s">
        <v>19</v>
      </c>
      <c r="B25" s="19">
        <f t="shared" si="0"/>
        <v>4974</v>
      </c>
      <c r="C25" s="2">
        <f t="shared" si="2"/>
        <v>4865</v>
      </c>
      <c r="D25" s="10">
        <v>2036</v>
      </c>
      <c r="E25" s="10">
        <v>2829</v>
      </c>
      <c r="F25" s="2">
        <f t="shared" si="1"/>
        <v>109</v>
      </c>
      <c r="G25" s="10">
        <v>36</v>
      </c>
      <c r="H25" s="10">
        <v>73</v>
      </c>
      <c r="I25" s="9">
        <f t="shared" si="3"/>
        <v>-1.6849562209311948</v>
      </c>
      <c r="J25" s="9">
        <f t="shared" si="4"/>
        <v>2.341228462187795</v>
      </c>
      <c r="L25" s="9">
        <f t="shared" si="5"/>
        <v>-0.029792939073439596</v>
      </c>
      <c r="M25" s="9">
        <f t="shared" si="6"/>
        <v>0.06041345978780807</v>
      </c>
    </row>
    <row r="26" spans="1:13" ht="10.5">
      <c r="A26" s="8" t="s">
        <v>20</v>
      </c>
      <c r="B26" s="19">
        <f t="shared" si="0"/>
        <v>3795</v>
      </c>
      <c r="C26" s="2">
        <f t="shared" si="2"/>
        <v>3709</v>
      </c>
      <c r="D26" s="10">
        <v>1388</v>
      </c>
      <c r="E26" s="10">
        <v>2321</v>
      </c>
      <c r="F26" s="2">
        <f t="shared" si="1"/>
        <v>86</v>
      </c>
      <c r="G26" s="10">
        <v>36</v>
      </c>
      <c r="H26" s="10">
        <v>50</v>
      </c>
      <c r="I26" s="9">
        <f t="shared" si="3"/>
        <v>-1.148683317609282</v>
      </c>
      <c r="J26" s="9">
        <f t="shared" si="4"/>
        <v>1.9208169885959252</v>
      </c>
      <c r="L26" s="9">
        <f t="shared" si="5"/>
        <v>-0.029792939073439596</v>
      </c>
      <c r="M26" s="9">
        <f t="shared" si="6"/>
        <v>0.04137908204644388</v>
      </c>
    </row>
    <row r="27" spans="1:13" ht="10.5">
      <c r="A27" s="8" t="s">
        <v>73</v>
      </c>
      <c r="B27" s="19">
        <f t="shared" si="0"/>
        <v>3107</v>
      </c>
      <c r="C27" s="2">
        <f t="shared" si="2"/>
        <v>3077</v>
      </c>
      <c r="D27" s="10">
        <v>991</v>
      </c>
      <c r="E27" s="10">
        <v>2086</v>
      </c>
      <c r="F27" s="2">
        <f t="shared" si="1"/>
        <v>30</v>
      </c>
      <c r="G27" s="10">
        <v>11</v>
      </c>
      <c r="H27" s="10">
        <v>19</v>
      </c>
      <c r="I27" s="9">
        <f t="shared" si="3"/>
        <v>-0.8201334061605177</v>
      </c>
      <c r="J27" s="9">
        <f t="shared" si="4"/>
        <v>1.726335302977639</v>
      </c>
      <c r="L27" s="9">
        <f t="shared" si="5"/>
        <v>-0.009103398050217655</v>
      </c>
      <c r="M27" s="9">
        <f t="shared" si="6"/>
        <v>0.015724051177648676</v>
      </c>
    </row>
    <row r="28" spans="1:13" ht="10.5">
      <c r="A28" s="8" t="s">
        <v>74</v>
      </c>
      <c r="B28" s="19">
        <f t="shared" si="0"/>
        <v>1559</v>
      </c>
      <c r="C28" s="2">
        <f t="shared" si="2"/>
        <v>1537</v>
      </c>
      <c r="D28" s="10">
        <v>430</v>
      </c>
      <c r="E28" s="10">
        <v>1107</v>
      </c>
      <c r="F28" s="2">
        <f t="shared" si="1"/>
        <v>22</v>
      </c>
      <c r="G28" s="10">
        <v>7</v>
      </c>
      <c r="H28" s="10">
        <v>15</v>
      </c>
      <c r="I28" s="9">
        <f t="shared" si="3"/>
        <v>-0.3558601055994174</v>
      </c>
      <c r="J28" s="9">
        <f t="shared" si="4"/>
        <v>0.9161328765082676</v>
      </c>
      <c r="L28" s="9">
        <f t="shared" si="5"/>
        <v>-0.005793071486502144</v>
      </c>
      <c r="M28" s="9">
        <f t="shared" si="6"/>
        <v>0.012413724613933166</v>
      </c>
    </row>
    <row r="29" spans="1:13" ht="10.5">
      <c r="A29" s="8" t="s">
        <v>75</v>
      </c>
      <c r="B29" s="19">
        <f t="shared" si="0"/>
        <v>438</v>
      </c>
      <c r="C29" s="2">
        <f t="shared" si="2"/>
        <v>437</v>
      </c>
      <c r="D29" s="10">
        <v>86</v>
      </c>
      <c r="E29" s="10">
        <v>351</v>
      </c>
      <c r="F29" s="2">
        <f t="shared" si="1"/>
        <v>1</v>
      </c>
      <c r="G29" s="10">
        <v>0</v>
      </c>
      <c r="H29" s="10">
        <v>1</v>
      </c>
      <c r="I29" s="9">
        <f t="shared" si="3"/>
        <v>-0.07117202111988348</v>
      </c>
      <c r="J29" s="9">
        <f t="shared" si="4"/>
        <v>0.290481155966036</v>
      </c>
      <c r="L29" s="9">
        <f t="shared" si="5"/>
        <v>0</v>
      </c>
      <c r="M29" s="9">
        <f t="shared" si="6"/>
        <v>0.0008275816409288777</v>
      </c>
    </row>
    <row r="30" spans="1:13" ht="10.5">
      <c r="A30" s="8" t="s">
        <v>76</v>
      </c>
      <c r="B30" s="19">
        <f t="shared" si="0"/>
        <v>90</v>
      </c>
      <c r="C30" s="2">
        <f t="shared" si="2"/>
        <v>87</v>
      </c>
      <c r="D30" s="1">
        <v>16</v>
      </c>
      <c r="E30" s="1">
        <v>71</v>
      </c>
      <c r="F30" s="2">
        <f t="shared" si="1"/>
        <v>3</v>
      </c>
      <c r="G30" s="10">
        <v>0</v>
      </c>
      <c r="H30" s="10">
        <v>3</v>
      </c>
      <c r="I30" s="9">
        <f t="shared" si="3"/>
        <v>-0.013241306254862042</v>
      </c>
      <c r="J30" s="9">
        <f t="shared" si="4"/>
        <v>0.05875829650595031</v>
      </c>
      <c r="L30" s="9">
        <f t="shared" si="5"/>
        <v>0</v>
      </c>
      <c r="M30" s="9">
        <f t="shared" si="6"/>
        <v>0.002482744922786633</v>
      </c>
    </row>
    <row r="31" spans="1:8" ht="10.5">
      <c r="A31" s="8" t="s">
        <v>85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0.5">
      <c r="A32" s="8"/>
      <c r="B32" s="19"/>
      <c r="C32" s="2"/>
      <c r="F32" s="2"/>
      <c r="G32" s="10"/>
      <c r="H32" s="10"/>
    </row>
    <row r="33" spans="1:8" ht="10.5">
      <c r="A33" s="1" t="s">
        <v>89</v>
      </c>
      <c r="B33" s="19"/>
      <c r="C33" s="2"/>
      <c r="F33" s="2"/>
      <c r="G33" s="10"/>
      <c r="H33" s="10"/>
    </row>
    <row r="34" spans="1:8" ht="10.5">
      <c r="A34" s="8"/>
      <c r="B34" s="19"/>
      <c r="C34" s="2"/>
      <c r="F34" s="2"/>
      <c r="G34" s="10"/>
      <c r="H34" s="10"/>
    </row>
    <row r="63" spans="1:2" ht="10.5">
      <c r="A63" s="11" t="s">
        <v>83</v>
      </c>
      <c r="B63" s="11"/>
    </row>
    <row r="64" ht="10.5" thickBot="1"/>
    <row r="65" spans="1:6" ht="31.5" thickBot="1">
      <c r="A65" s="12"/>
      <c r="B65" s="13"/>
      <c r="C65" s="13"/>
      <c r="D65" s="13"/>
      <c r="E65" s="14" t="s">
        <v>82</v>
      </c>
      <c r="F65" s="15" t="s">
        <v>50</v>
      </c>
    </row>
    <row r="67" spans="1:15" ht="9.75">
      <c r="A67" s="1" t="s">
        <v>81</v>
      </c>
      <c r="E67" s="9">
        <f>+F8*100/B8</f>
        <v>11.586142973004288</v>
      </c>
      <c r="F67" s="9">
        <f>+E67*100/MM!E67</f>
        <v>73.23877199776209</v>
      </c>
      <c r="N67" s="9"/>
      <c r="O67" s="9"/>
    </row>
    <row r="68" spans="1:15" ht="9.75">
      <c r="A68" s="1" t="s">
        <v>44</v>
      </c>
      <c r="E68" s="9">
        <f>+(SUM(B10:B12)*100/B$8)</f>
        <v>13.122962080209213</v>
      </c>
      <c r="F68" s="9">
        <f>+E68*100/MM!E68</f>
        <v>101.77734661332363</v>
      </c>
      <c r="N68" s="9"/>
      <c r="O68" s="9"/>
    </row>
    <row r="69" spans="1:15" ht="9.75">
      <c r="A69" s="1" t="s">
        <v>45</v>
      </c>
      <c r="E69" s="9">
        <f>+(SUM(B23:B30)*100/B$8)</f>
        <v>21.87960342287767</v>
      </c>
      <c r="F69" s="9">
        <f>+E69*100/MM!E69</f>
        <v>109.24369756308752</v>
      </c>
      <c r="N69" s="9"/>
      <c r="O69" s="9"/>
    </row>
    <row r="70" spans="1:15" ht="9.75">
      <c r="A70" s="1" t="s">
        <v>46</v>
      </c>
      <c r="E70" s="9">
        <f>+(SUM(B26:B30)*100/B$8)</f>
        <v>7.439131370309681</v>
      </c>
      <c r="F70" s="9">
        <f>+E70*100/MM!E70</f>
        <v>105.02106717397729</v>
      </c>
      <c r="N70" s="9"/>
      <c r="O70" s="9"/>
    </row>
    <row r="71" spans="1:15" ht="9.75">
      <c r="A71" s="1" t="s">
        <v>47</v>
      </c>
      <c r="E71" s="9">
        <f>SUM(B10:B12)*100/SUM(B23:B30)</f>
        <v>59.97806188062637</v>
      </c>
      <c r="F71" s="9">
        <f>+E71*100/MM!E71</f>
        <v>93.16541721278507</v>
      </c>
      <c r="N71" s="9"/>
      <c r="O71" s="9"/>
    </row>
    <row r="72" spans="1:15" ht="9.75">
      <c r="A72" s="1" t="s">
        <v>48</v>
      </c>
      <c r="E72" s="9">
        <f>+B10*100/B11</f>
        <v>89.70068786019706</v>
      </c>
      <c r="F72" s="9">
        <f>+E72*100/MM!E72</f>
        <v>96.60305978891388</v>
      </c>
      <c r="N72" s="9"/>
      <c r="O72" s="9"/>
    </row>
    <row r="74" ht="9.75">
      <c r="A74" s="1" t="s">
        <v>49</v>
      </c>
    </row>
    <row r="75" ht="9.75">
      <c r="A75" s="1" t="s">
        <v>90</v>
      </c>
    </row>
    <row r="77" ht="9.75">
      <c r="A77" s="1" t="s">
        <v>88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showGridLines="0" zoomScalePageLayoutView="0" workbookViewId="0" topLeftCell="A46">
      <selection activeCell="N66" sqref="N66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9" ht="10.5" thickBot="1">
      <c r="A1" s="11" t="s">
        <v>21</v>
      </c>
      <c r="B1" s="11"/>
      <c r="E1" s="11" t="s">
        <v>22</v>
      </c>
      <c r="F1" s="11" t="s">
        <v>33</v>
      </c>
      <c r="I1" s="38" t="str">
        <f>F1&amp;" "&amp;MM!$I$1</f>
        <v>10. LATINA 01.01.21</v>
      </c>
    </row>
    <row r="2" spans="1:7" ht="10.5" thickBot="1">
      <c r="A2" s="11" t="s">
        <v>77</v>
      </c>
      <c r="B2" s="11"/>
      <c r="G2" s="21" t="s">
        <v>84</v>
      </c>
    </row>
    <row r="3" spans="1:9" ht="10.5">
      <c r="A3" s="11" t="s">
        <v>92</v>
      </c>
      <c r="B3" s="11"/>
      <c r="I3" s="36" t="s">
        <v>87</v>
      </c>
    </row>
    <row r="4" spans="1:2" ht="10.5" thickBot="1">
      <c r="A4" s="11"/>
      <c r="B4" s="11"/>
    </row>
    <row r="5" spans="1:8" ht="10.5" thickBot="1">
      <c r="A5" s="39" t="s">
        <v>23</v>
      </c>
      <c r="B5" s="42" t="s">
        <v>80</v>
      </c>
      <c r="C5" s="41" t="s">
        <v>78</v>
      </c>
      <c r="D5" s="41"/>
      <c r="E5" s="41"/>
      <c r="F5" s="41" t="s">
        <v>79</v>
      </c>
      <c r="G5" s="41"/>
      <c r="H5" s="41"/>
    </row>
    <row r="6" spans="1:8" ht="18" customHeight="1" thickBot="1">
      <c r="A6" s="40"/>
      <c r="B6" s="43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0.5">
      <c r="A8" s="5" t="s">
        <v>0</v>
      </c>
      <c r="B8" s="19">
        <f>+C8+F8</f>
        <v>240154</v>
      </c>
      <c r="C8" s="2">
        <f>+D8+E8</f>
        <v>197563</v>
      </c>
      <c r="D8" s="2">
        <f>SUM(D10:D31)</f>
        <v>91541</v>
      </c>
      <c r="E8" s="2">
        <f>SUM(E10:E31)</f>
        <v>106022</v>
      </c>
      <c r="F8" s="2">
        <f>+G8+H8</f>
        <v>42591</v>
      </c>
      <c r="G8" s="2">
        <f>SUM(G10:G31)</f>
        <v>19667</v>
      </c>
      <c r="H8" s="2">
        <f>SUM(H10:H31)</f>
        <v>22924</v>
      </c>
    </row>
    <row r="9" spans="1:8" ht="9.75">
      <c r="A9" s="6"/>
      <c r="B9" s="6"/>
      <c r="C9" s="3"/>
      <c r="D9" s="4"/>
      <c r="E9" s="4"/>
      <c r="F9" s="3"/>
      <c r="G9" s="10"/>
      <c r="H9" s="10"/>
    </row>
    <row r="10" spans="1:13" ht="10.5">
      <c r="A10" s="7" t="s">
        <v>5</v>
      </c>
      <c r="B10" s="19">
        <f aca="true" t="shared" si="0" ref="B10:B31">+C10+F10</f>
        <v>8326</v>
      </c>
      <c r="C10" s="2">
        <f>+D10+E10</f>
        <v>6453</v>
      </c>
      <c r="D10" s="10">
        <v>3344</v>
      </c>
      <c r="E10" s="10">
        <v>3109</v>
      </c>
      <c r="F10" s="2">
        <f aca="true" t="shared" si="1" ref="F10:F31">+G10+H10</f>
        <v>1873</v>
      </c>
      <c r="G10" s="10">
        <v>964</v>
      </c>
      <c r="H10" s="10">
        <v>909</v>
      </c>
      <c r="I10" s="9">
        <f>-D10/$B$8*100</f>
        <v>-1.392439851095547</v>
      </c>
      <c r="J10" s="9">
        <f>E10/$B$8*100</f>
        <v>1.2945859740000165</v>
      </c>
      <c r="L10" s="9">
        <f>-G10/$B$8*100</f>
        <v>-0.40140909583017564</v>
      </c>
      <c r="M10" s="9">
        <f>H10/$B$8*100</f>
        <v>0.37850712459505154</v>
      </c>
    </row>
    <row r="11" spans="1:13" ht="10.5">
      <c r="A11" s="7" t="s">
        <v>6</v>
      </c>
      <c r="B11" s="19">
        <f t="shared" si="0"/>
        <v>9077</v>
      </c>
      <c r="C11" s="2">
        <f aca="true" t="shared" si="2" ref="C11:C31">+D11+E11</f>
        <v>7376</v>
      </c>
      <c r="D11" s="10">
        <v>3747</v>
      </c>
      <c r="E11" s="10">
        <v>3629</v>
      </c>
      <c r="F11" s="2">
        <f t="shared" si="1"/>
        <v>1701</v>
      </c>
      <c r="G11" s="10">
        <v>864</v>
      </c>
      <c r="H11" s="10">
        <v>837</v>
      </c>
      <c r="I11" s="9">
        <f aca="true" t="shared" si="3" ref="I11:I30">-D11/$B$8*100</f>
        <v>-1.5602488403274566</v>
      </c>
      <c r="J11" s="9">
        <f aca="true" t="shared" si="4" ref="J11:J30">E11/$B$8*100</f>
        <v>1.5111137020411902</v>
      </c>
      <c r="L11" s="9">
        <f aca="true" t="shared" si="5" ref="L11:L30">-G11/$B$8*100</f>
        <v>-0.3597691481299499</v>
      </c>
      <c r="M11" s="9">
        <f aca="true" t="shared" si="6" ref="M11:M30">H11/$B$8*100</f>
        <v>0.348526362250889</v>
      </c>
    </row>
    <row r="12" spans="1:13" ht="10.5">
      <c r="A12" s="7" t="s">
        <v>7</v>
      </c>
      <c r="B12" s="19">
        <f t="shared" si="0"/>
        <v>9581</v>
      </c>
      <c r="C12" s="2">
        <f t="shared" si="2"/>
        <v>8111</v>
      </c>
      <c r="D12" s="10">
        <v>4153</v>
      </c>
      <c r="E12" s="10">
        <v>3958</v>
      </c>
      <c r="F12" s="2">
        <f t="shared" si="1"/>
        <v>1470</v>
      </c>
      <c r="G12" s="10">
        <v>747</v>
      </c>
      <c r="H12" s="10">
        <v>723</v>
      </c>
      <c r="I12" s="9">
        <f t="shared" si="3"/>
        <v>-1.7293070279903728</v>
      </c>
      <c r="J12" s="9">
        <f t="shared" si="4"/>
        <v>1.6481091299749326</v>
      </c>
      <c r="L12" s="9">
        <f t="shared" si="5"/>
        <v>-0.3110504093206859</v>
      </c>
      <c r="M12" s="9">
        <f t="shared" si="6"/>
        <v>0.3010568218726317</v>
      </c>
    </row>
    <row r="13" spans="1:13" ht="10.5">
      <c r="A13" s="7" t="s">
        <v>4</v>
      </c>
      <c r="B13" s="19">
        <f t="shared" si="0"/>
        <v>10141</v>
      </c>
      <c r="C13" s="2">
        <f t="shared" si="2"/>
        <v>8477</v>
      </c>
      <c r="D13" s="10">
        <v>4293</v>
      </c>
      <c r="E13" s="10">
        <v>4184</v>
      </c>
      <c r="F13" s="2">
        <f t="shared" si="1"/>
        <v>1664</v>
      </c>
      <c r="G13" s="10">
        <v>825</v>
      </c>
      <c r="H13" s="10">
        <v>839</v>
      </c>
      <c r="I13" s="9">
        <f t="shared" si="3"/>
        <v>-1.7876029547706889</v>
      </c>
      <c r="J13" s="9">
        <f t="shared" si="4"/>
        <v>1.7422154117774429</v>
      </c>
      <c r="L13" s="9">
        <f t="shared" si="5"/>
        <v>-0.34352956852686195</v>
      </c>
      <c r="M13" s="9">
        <f t="shared" si="6"/>
        <v>0.3493591612048935</v>
      </c>
    </row>
    <row r="14" spans="1:13" ht="10.5">
      <c r="A14" s="7" t="s">
        <v>8</v>
      </c>
      <c r="B14" s="19">
        <f t="shared" si="0"/>
        <v>12408</v>
      </c>
      <c r="C14" s="2">
        <f t="shared" si="2"/>
        <v>8577</v>
      </c>
      <c r="D14" s="10">
        <v>4381</v>
      </c>
      <c r="E14" s="10">
        <v>4196</v>
      </c>
      <c r="F14" s="2">
        <f t="shared" si="1"/>
        <v>3831</v>
      </c>
      <c r="G14" s="10">
        <v>1687</v>
      </c>
      <c r="H14" s="10">
        <v>2144</v>
      </c>
      <c r="I14" s="9">
        <f t="shared" si="3"/>
        <v>-1.8242461087468873</v>
      </c>
      <c r="J14" s="9">
        <f t="shared" si="4"/>
        <v>1.7472122055014698</v>
      </c>
      <c r="L14" s="9">
        <f t="shared" si="5"/>
        <v>-0.7024659177028073</v>
      </c>
      <c r="M14" s="9">
        <f t="shared" si="6"/>
        <v>0.8927604786928387</v>
      </c>
    </row>
    <row r="15" spans="1:13" ht="10.5">
      <c r="A15" s="7" t="s">
        <v>9</v>
      </c>
      <c r="B15" s="19">
        <f t="shared" si="0"/>
        <v>15066</v>
      </c>
      <c r="C15" s="2">
        <f t="shared" si="2"/>
        <v>9462</v>
      </c>
      <c r="D15" s="10">
        <v>4786</v>
      </c>
      <c r="E15" s="10">
        <v>4676</v>
      </c>
      <c r="F15" s="2">
        <f t="shared" si="1"/>
        <v>5604</v>
      </c>
      <c r="G15" s="10">
        <v>2512</v>
      </c>
      <c r="H15" s="10">
        <v>3092</v>
      </c>
      <c r="I15" s="9">
        <f t="shared" si="3"/>
        <v>-1.9928878969328014</v>
      </c>
      <c r="J15" s="9">
        <f t="shared" si="4"/>
        <v>1.9470839544625533</v>
      </c>
      <c r="L15" s="9">
        <f t="shared" si="5"/>
        <v>-1.0459954862296692</v>
      </c>
      <c r="M15" s="9">
        <f t="shared" si="6"/>
        <v>1.2875071828909783</v>
      </c>
    </row>
    <row r="16" spans="1:13" ht="10.5">
      <c r="A16" s="7" t="s">
        <v>10</v>
      </c>
      <c r="B16" s="19">
        <f t="shared" si="0"/>
        <v>15229</v>
      </c>
      <c r="C16" s="2">
        <f t="shared" si="2"/>
        <v>9643</v>
      </c>
      <c r="D16" s="10">
        <v>4854</v>
      </c>
      <c r="E16" s="10">
        <v>4789</v>
      </c>
      <c r="F16" s="2">
        <f t="shared" si="1"/>
        <v>5586</v>
      </c>
      <c r="G16" s="10">
        <v>2560</v>
      </c>
      <c r="H16" s="10">
        <v>3026</v>
      </c>
      <c r="I16" s="9">
        <f t="shared" si="3"/>
        <v>-2.021203061368955</v>
      </c>
      <c r="J16" s="9">
        <f t="shared" si="4"/>
        <v>1.9941370953638082</v>
      </c>
      <c r="L16" s="9">
        <f t="shared" si="5"/>
        <v>-1.0659826611257777</v>
      </c>
      <c r="M16" s="9">
        <f t="shared" si="6"/>
        <v>1.2600248174088293</v>
      </c>
    </row>
    <row r="17" spans="1:13" ht="10.5">
      <c r="A17" s="7" t="s">
        <v>11</v>
      </c>
      <c r="B17" s="19">
        <f t="shared" si="0"/>
        <v>16443</v>
      </c>
      <c r="C17" s="2">
        <f t="shared" si="2"/>
        <v>10996</v>
      </c>
      <c r="D17" s="10">
        <v>5534</v>
      </c>
      <c r="E17" s="10">
        <v>5462</v>
      </c>
      <c r="F17" s="2">
        <f t="shared" si="1"/>
        <v>5447</v>
      </c>
      <c r="G17" s="10">
        <v>2516</v>
      </c>
      <c r="H17" s="10">
        <v>2931</v>
      </c>
      <c r="I17" s="9">
        <f t="shared" si="3"/>
        <v>-2.3043547057304896</v>
      </c>
      <c r="J17" s="9">
        <f t="shared" si="4"/>
        <v>2.274373943386327</v>
      </c>
      <c r="L17" s="9">
        <f t="shared" si="5"/>
        <v>-1.0476610841376783</v>
      </c>
      <c r="M17" s="9">
        <f t="shared" si="6"/>
        <v>1.220466867093615</v>
      </c>
    </row>
    <row r="18" spans="1:13" ht="10.5">
      <c r="A18" s="7" t="s">
        <v>12</v>
      </c>
      <c r="B18" s="19">
        <f t="shared" si="0"/>
        <v>17852</v>
      </c>
      <c r="C18" s="2">
        <f t="shared" si="2"/>
        <v>13412</v>
      </c>
      <c r="D18" s="10">
        <v>6542</v>
      </c>
      <c r="E18" s="10">
        <v>6870</v>
      </c>
      <c r="F18" s="2">
        <f t="shared" si="1"/>
        <v>4440</v>
      </c>
      <c r="G18" s="10">
        <v>2163</v>
      </c>
      <c r="H18" s="10">
        <v>2277</v>
      </c>
      <c r="I18" s="9">
        <f t="shared" si="3"/>
        <v>-2.7240853785487644</v>
      </c>
      <c r="J18" s="9">
        <f t="shared" si="4"/>
        <v>2.8606644070055047</v>
      </c>
      <c r="L18" s="9">
        <f t="shared" si="5"/>
        <v>-0.9006720687558817</v>
      </c>
      <c r="M18" s="9">
        <f t="shared" si="6"/>
        <v>0.9481416091341389</v>
      </c>
    </row>
    <row r="19" spans="1:13" ht="10.5">
      <c r="A19" s="7" t="s">
        <v>13</v>
      </c>
      <c r="B19" s="19">
        <f t="shared" si="0"/>
        <v>18647</v>
      </c>
      <c r="C19" s="2">
        <f t="shared" si="2"/>
        <v>15190</v>
      </c>
      <c r="D19" s="10">
        <v>7334</v>
      </c>
      <c r="E19" s="10">
        <v>7856</v>
      </c>
      <c r="F19" s="2">
        <f t="shared" si="1"/>
        <v>3457</v>
      </c>
      <c r="G19" s="10">
        <v>1647</v>
      </c>
      <c r="H19" s="10">
        <v>1810</v>
      </c>
      <c r="I19" s="9">
        <f t="shared" si="3"/>
        <v>-3.053873764334552</v>
      </c>
      <c r="J19" s="9">
        <f t="shared" si="4"/>
        <v>3.2712342913297303</v>
      </c>
      <c r="L19" s="9">
        <f t="shared" si="5"/>
        <v>-0.6858099386227171</v>
      </c>
      <c r="M19" s="9">
        <f t="shared" si="6"/>
        <v>0.7536830533740849</v>
      </c>
    </row>
    <row r="20" spans="1:13" ht="10.5">
      <c r="A20" s="7" t="s">
        <v>14</v>
      </c>
      <c r="B20" s="19">
        <f t="shared" si="0"/>
        <v>18369</v>
      </c>
      <c r="C20" s="2">
        <f t="shared" si="2"/>
        <v>15686</v>
      </c>
      <c r="D20" s="10">
        <v>7541</v>
      </c>
      <c r="E20" s="10">
        <v>8145</v>
      </c>
      <c r="F20" s="2">
        <f t="shared" si="1"/>
        <v>2683</v>
      </c>
      <c r="G20" s="10">
        <v>1222</v>
      </c>
      <c r="H20" s="10">
        <v>1461</v>
      </c>
      <c r="I20" s="9">
        <f t="shared" si="3"/>
        <v>-3.140068456074019</v>
      </c>
      <c r="J20" s="9">
        <f t="shared" si="4"/>
        <v>3.3915737401833823</v>
      </c>
      <c r="L20" s="9">
        <f t="shared" si="5"/>
        <v>-0.5088401608967579</v>
      </c>
      <c r="M20" s="9">
        <f t="shared" si="6"/>
        <v>0.6083596359002973</v>
      </c>
    </row>
    <row r="21" spans="1:13" ht="10.5">
      <c r="A21" s="7" t="s">
        <v>15</v>
      </c>
      <c r="B21" s="19">
        <f t="shared" si="0"/>
        <v>16781</v>
      </c>
      <c r="C21" s="2">
        <f t="shared" si="2"/>
        <v>14860</v>
      </c>
      <c r="D21" s="10">
        <v>6853</v>
      </c>
      <c r="E21" s="10">
        <v>8007</v>
      </c>
      <c r="F21" s="2">
        <f t="shared" si="1"/>
        <v>1921</v>
      </c>
      <c r="G21" s="10">
        <v>815</v>
      </c>
      <c r="H21" s="10">
        <v>1106</v>
      </c>
      <c r="I21" s="9">
        <f t="shared" si="3"/>
        <v>-2.853585615896466</v>
      </c>
      <c r="J21" s="9">
        <f t="shared" si="4"/>
        <v>3.334110612357071</v>
      </c>
      <c r="L21" s="9">
        <f t="shared" si="5"/>
        <v>-0.33936557375683934</v>
      </c>
      <c r="M21" s="9">
        <f t="shared" si="6"/>
        <v>0.46053782156449613</v>
      </c>
    </row>
    <row r="22" spans="1:13" ht="10.5">
      <c r="A22" s="7" t="s">
        <v>16</v>
      </c>
      <c r="B22" s="19">
        <f t="shared" si="0"/>
        <v>14208</v>
      </c>
      <c r="C22" s="2">
        <f t="shared" si="2"/>
        <v>12838</v>
      </c>
      <c r="D22" s="10">
        <v>5857</v>
      </c>
      <c r="E22" s="10">
        <v>6981</v>
      </c>
      <c r="F22" s="2">
        <f t="shared" si="1"/>
        <v>1370</v>
      </c>
      <c r="G22" s="10">
        <v>547</v>
      </c>
      <c r="H22" s="10">
        <v>823</v>
      </c>
      <c r="I22" s="9">
        <f t="shared" si="3"/>
        <v>-2.4388517368022185</v>
      </c>
      <c r="J22" s="9">
        <f t="shared" si="4"/>
        <v>2.906884748952755</v>
      </c>
      <c r="L22" s="9">
        <f t="shared" si="5"/>
        <v>-0.2277705139202345</v>
      </c>
      <c r="M22" s="9">
        <f t="shared" si="6"/>
        <v>0.3426967695728574</v>
      </c>
    </row>
    <row r="23" spans="1:13" ht="10.5">
      <c r="A23" s="7" t="s">
        <v>17</v>
      </c>
      <c r="B23" s="19">
        <f t="shared" si="0"/>
        <v>11095</v>
      </c>
      <c r="C23" s="2">
        <f t="shared" si="2"/>
        <v>10312</v>
      </c>
      <c r="D23" s="10">
        <v>4536</v>
      </c>
      <c r="E23" s="10">
        <v>5776</v>
      </c>
      <c r="F23" s="2">
        <f t="shared" si="1"/>
        <v>783</v>
      </c>
      <c r="G23" s="10">
        <v>323</v>
      </c>
      <c r="H23" s="10">
        <v>460</v>
      </c>
      <c r="I23" s="9">
        <f t="shared" si="3"/>
        <v>-1.8887880276822373</v>
      </c>
      <c r="J23" s="9">
        <f t="shared" si="4"/>
        <v>2.405123379165036</v>
      </c>
      <c r="L23" s="9">
        <f t="shared" si="5"/>
        <v>-0.13449703107172897</v>
      </c>
      <c r="M23" s="9">
        <f t="shared" si="6"/>
        <v>0.19154375942103818</v>
      </c>
    </row>
    <row r="24" spans="1:13" ht="10.5">
      <c r="A24" s="7" t="s">
        <v>18</v>
      </c>
      <c r="B24" s="19">
        <f t="shared" si="0"/>
        <v>11642</v>
      </c>
      <c r="C24" s="2">
        <f t="shared" si="2"/>
        <v>11243</v>
      </c>
      <c r="D24" s="10">
        <v>4376</v>
      </c>
      <c r="E24" s="10">
        <v>6867</v>
      </c>
      <c r="F24" s="2">
        <f t="shared" si="1"/>
        <v>399</v>
      </c>
      <c r="G24" s="10">
        <v>157</v>
      </c>
      <c r="H24" s="10">
        <v>242</v>
      </c>
      <c r="I24" s="9">
        <f t="shared" si="3"/>
        <v>-1.822164111361876</v>
      </c>
      <c r="J24" s="9">
        <f t="shared" si="4"/>
        <v>2.8594152085744984</v>
      </c>
      <c r="L24" s="9">
        <f t="shared" si="5"/>
        <v>-0.06537471788935433</v>
      </c>
      <c r="M24" s="9">
        <f t="shared" si="6"/>
        <v>0.10076867343454617</v>
      </c>
    </row>
    <row r="25" spans="1:13" ht="10.5">
      <c r="A25" s="8" t="s">
        <v>19</v>
      </c>
      <c r="B25" s="19">
        <f t="shared" si="0"/>
        <v>13086</v>
      </c>
      <c r="C25" s="2">
        <f t="shared" si="2"/>
        <v>12908</v>
      </c>
      <c r="D25" s="10">
        <v>5031</v>
      </c>
      <c r="E25" s="10">
        <v>7877</v>
      </c>
      <c r="F25" s="2">
        <f t="shared" si="1"/>
        <v>178</v>
      </c>
      <c r="G25" s="10">
        <v>69</v>
      </c>
      <c r="H25" s="10">
        <v>109</v>
      </c>
      <c r="I25" s="9">
        <f t="shared" si="3"/>
        <v>-2.0949057687983546</v>
      </c>
      <c r="J25" s="9">
        <f t="shared" si="4"/>
        <v>3.2799786803467774</v>
      </c>
      <c r="L25" s="9">
        <f t="shared" si="5"/>
        <v>-0.028731563913155726</v>
      </c>
      <c r="M25" s="9">
        <f t="shared" si="6"/>
        <v>0.045387542993245995</v>
      </c>
    </row>
    <row r="26" spans="1:13" ht="10.5">
      <c r="A26" s="8" t="s">
        <v>20</v>
      </c>
      <c r="B26" s="19">
        <f t="shared" si="0"/>
        <v>10815</v>
      </c>
      <c r="C26" s="2">
        <f t="shared" si="2"/>
        <v>10706</v>
      </c>
      <c r="D26" s="10">
        <v>4424</v>
      </c>
      <c r="E26" s="10">
        <v>6282</v>
      </c>
      <c r="F26" s="2">
        <f t="shared" si="1"/>
        <v>109</v>
      </c>
      <c r="G26" s="10">
        <v>32</v>
      </c>
      <c r="H26" s="10">
        <v>77</v>
      </c>
      <c r="I26" s="9">
        <f t="shared" si="3"/>
        <v>-1.8421512862579845</v>
      </c>
      <c r="J26" s="9">
        <f t="shared" si="4"/>
        <v>2.615821514528178</v>
      </c>
      <c r="L26" s="9">
        <f t="shared" si="5"/>
        <v>-0.01332478326407222</v>
      </c>
      <c r="M26" s="9">
        <f t="shared" si="6"/>
        <v>0.03206275972917378</v>
      </c>
    </row>
    <row r="27" spans="1:13" ht="10.5">
      <c r="A27" s="8" t="s">
        <v>73</v>
      </c>
      <c r="B27" s="19">
        <f t="shared" si="0"/>
        <v>7334</v>
      </c>
      <c r="C27" s="2">
        <f t="shared" si="2"/>
        <v>7282</v>
      </c>
      <c r="D27" s="10">
        <v>2753</v>
      </c>
      <c r="E27" s="10">
        <v>4529</v>
      </c>
      <c r="F27" s="2">
        <f t="shared" si="1"/>
        <v>52</v>
      </c>
      <c r="G27" s="10">
        <v>10</v>
      </c>
      <c r="H27" s="10">
        <v>42</v>
      </c>
      <c r="I27" s="9">
        <f t="shared" si="3"/>
        <v>-1.1463477601872132</v>
      </c>
      <c r="J27" s="9">
        <f t="shared" si="4"/>
        <v>1.8858732313432214</v>
      </c>
      <c r="L27" s="9">
        <f t="shared" si="5"/>
        <v>-0.004163994770022569</v>
      </c>
      <c r="M27" s="9">
        <f t="shared" si="6"/>
        <v>0.01748877803409479</v>
      </c>
    </row>
    <row r="28" spans="1:13" ht="10.5">
      <c r="A28" s="8" t="s">
        <v>74</v>
      </c>
      <c r="B28" s="19">
        <f t="shared" si="0"/>
        <v>3136</v>
      </c>
      <c r="C28" s="2">
        <f t="shared" si="2"/>
        <v>3118</v>
      </c>
      <c r="D28" s="10">
        <v>974</v>
      </c>
      <c r="E28" s="10">
        <v>2144</v>
      </c>
      <c r="F28" s="2">
        <f t="shared" si="1"/>
        <v>18</v>
      </c>
      <c r="G28" s="10">
        <v>5</v>
      </c>
      <c r="H28" s="10">
        <v>13</v>
      </c>
      <c r="I28" s="9">
        <f t="shared" si="3"/>
        <v>-0.4055730906001982</v>
      </c>
      <c r="J28" s="9">
        <f t="shared" si="4"/>
        <v>0.8927604786928387</v>
      </c>
      <c r="L28" s="9">
        <f t="shared" si="5"/>
        <v>-0.0020819973850112845</v>
      </c>
      <c r="M28" s="9">
        <f t="shared" si="6"/>
        <v>0.005413193201029339</v>
      </c>
    </row>
    <row r="29" spans="1:13" ht="10.5">
      <c r="A29" s="8" t="s">
        <v>75</v>
      </c>
      <c r="B29" s="19">
        <f t="shared" si="0"/>
        <v>790</v>
      </c>
      <c r="C29" s="2">
        <f t="shared" si="2"/>
        <v>786</v>
      </c>
      <c r="D29" s="10">
        <v>200</v>
      </c>
      <c r="E29" s="10">
        <v>586</v>
      </c>
      <c r="F29" s="2">
        <f t="shared" si="1"/>
        <v>4</v>
      </c>
      <c r="G29" s="10">
        <v>1</v>
      </c>
      <c r="H29" s="10">
        <v>3</v>
      </c>
      <c r="I29" s="9">
        <f t="shared" si="3"/>
        <v>-0.08327989540045137</v>
      </c>
      <c r="J29" s="9">
        <f t="shared" si="4"/>
        <v>0.24401009352332254</v>
      </c>
      <c r="L29" s="9">
        <f t="shared" si="5"/>
        <v>-0.0004163994770022569</v>
      </c>
      <c r="M29" s="9">
        <f t="shared" si="6"/>
        <v>0.0012491984310067706</v>
      </c>
    </row>
    <row r="30" spans="1:13" ht="10.5">
      <c r="A30" s="8" t="s">
        <v>76</v>
      </c>
      <c r="B30" s="19">
        <f t="shared" si="0"/>
        <v>128</v>
      </c>
      <c r="C30" s="2">
        <f t="shared" si="2"/>
        <v>127</v>
      </c>
      <c r="D30" s="1">
        <v>28</v>
      </c>
      <c r="E30" s="1">
        <v>99</v>
      </c>
      <c r="F30" s="2">
        <f t="shared" si="1"/>
        <v>1</v>
      </c>
      <c r="G30" s="10">
        <v>1</v>
      </c>
      <c r="H30" s="10">
        <v>0</v>
      </c>
      <c r="I30" s="9">
        <f t="shared" si="3"/>
        <v>-0.011659185356063194</v>
      </c>
      <c r="J30" s="9">
        <f t="shared" si="4"/>
        <v>0.04122354822322343</v>
      </c>
      <c r="L30" s="9">
        <f t="shared" si="5"/>
        <v>-0.0004163994770022569</v>
      </c>
      <c r="M30" s="9">
        <f t="shared" si="6"/>
        <v>0</v>
      </c>
    </row>
    <row r="31" spans="1:8" ht="10.5">
      <c r="A31" s="8" t="s">
        <v>85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0.5">
      <c r="A32" s="8"/>
      <c r="B32" s="19"/>
      <c r="C32" s="2"/>
      <c r="F32" s="2"/>
      <c r="G32" s="10"/>
      <c r="H32" s="10"/>
    </row>
    <row r="33" spans="1:8" ht="10.5">
      <c r="A33" s="1" t="s">
        <v>89</v>
      </c>
      <c r="B33" s="19"/>
      <c r="C33" s="2"/>
      <c r="F33" s="2"/>
      <c r="G33" s="10"/>
      <c r="H33" s="10"/>
    </row>
    <row r="34" spans="1:8" ht="10.5">
      <c r="A34" s="8"/>
      <c r="B34" s="19"/>
      <c r="C34" s="2"/>
      <c r="F34" s="2"/>
      <c r="G34" s="10"/>
      <c r="H34" s="10"/>
    </row>
    <row r="63" spans="1:2" ht="10.5">
      <c r="A63" s="11" t="s">
        <v>83</v>
      </c>
      <c r="B63" s="11"/>
    </row>
    <row r="64" ht="10.5" thickBot="1"/>
    <row r="65" spans="1:6" ht="31.5" thickBot="1">
      <c r="A65" s="12"/>
      <c r="B65" s="13"/>
      <c r="C65" s="13"/>
      <c r="D65" s="13"/>
      <c r="E65" s="14" t="s">
        <v>82</v>
      </c>
      <c r="F65" s="15" t="s">
        <v>50</v>
      </c>
    </row>
    <row r="67" spans="1:15" ht="9.75">
      <c r="A67" s="1" t="s">
        <v>81</v>
      </c>
      <c r="E67" s="9">
        <f>+F8*100/B8</f>
        <v>17.734870125003123</v>
      </c>
      <c r="F67" s="9">
        <f>+E67*100/MM!E67</f>
        <v>112.1063422505157</v>
      </c>
      <c r="N67" s="9"/>
      <c r="O67" s="9"/>
    </row>
    <row r="68" spans="1:15" ht="9.75">
      <c r="A68" s="1" t="s">
        <v>44</v>
      </c>
      <c r="E68" s="9">
        <f>+(SUM(B10:B12)*100/B$8)</f>
        <v>11.2361234874289</v>
      </c>
      <c r="F68" s="9">
        <f>+E68*100/MM!E68</f>
        <v>87.14365154607886</v>
      </c>
      <c r="N68" s="9"/>
      <c r="O68" s="9"/>
    </row>
    <row r="69" spans="1:15" ht="9.75">
      <c r="A69" s="1" t="s">
        <v>45</v>
      </c>
      <c r="E69" s="9">
        <f>+(SUM(B23:B30)*100/B$8)</f>
        <v>24.16199605253296</v>
      </c>
      <c r="F69" s="9">
        <f>+E69*100/MM!E69</f>
        <v>120.63956271362183</v>
      </c>
      <c r="N69" s="9"/>
      <c r="O69" s="9"/>
    </row>
    <row r="70" spans="1:15" ht="9.75">
      <c r="A70" s="1" t="s">
        <v>46</v>
      </c>
      <c r="E70" s="9">
        <f>+(SUM(B26:B30)*100/B$8)</f>
        <v>9.24531758788111</v>
      </c>
      <c r="F70" s="9">
        <f>+E70*100/MM!E70</f>
        <v>130.51968988164222</v>
      </c>
      <c r="N70" s="9"/>
      <c r="O70" s="9"/>
    </row>
    <row r="71" spans="1:15" ht="9.75">
      <c r="A71" s="1" t="s">
        <v>47</v>
      </c>
      <c r="E71" s="9">
        <f>SUM(B10:B12)*100/SUM(B23:B30)</f>
        <v>46.503291627890945</v>
      </c>
      <c r="F71" s="9">
        <f>+E71*100/MM!E71</f>
        <v>72.23472100354286</v>
      </c>
      <c r="N71" s="9"/>
      <c r="O71" s="9"/>
    </row>
    <row r="72" spans="1:15" ht="9.75">
      <c r="A72" s="1" t="s">
        <v>48</v>
      </c>
      <c r="E72" s="9">
        <f>+B10*100/B11</f>
        <v>91.72634130219235</v>
      </c>
      <c r="F72" s="9">
        <f>+E72*100/MM!E72</f>
        <v>98.78458509531593</v>
      </c>
      <c r="N72" s="9"/>
      <c r="O72" s="9"/>
    </row>
    <row r="74" ht="9.75">
      <c r="A74" s="1" t="s">
        <v>49</v>
      </c>
    </row>
    <row r="75" ht="9.75">
      <c r="A75" s="1" t="s">
        <v>90</v>
      </c>
    </row>
    <row r="77" ht="9.75">
      <c r="A77" s="1" t="s">
        <v>88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showGridLines="0" zoomScalePageLayoutView="0" workbookViewId="0" topLeftCell="A49">
      <selection activeCell="N64" sqref="N64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9" ht="10.5" thickBot="1">
      <c r="A1" s="11" t="s">
        <v>21</v>
      </c>
      <c r="B1" s="11"/>
      <c r="E1" s="11" t="s">
        <v>22</v>
      </c>
      <c r="F1" s="11" t="s">
        <v>34</v>
      </c>
      <c r="I1" s="38" t="str">
        <f>F1&amp;" "&amp;MM!$I$1</f>
        <v>11. CARABANCHEL 01.01.21</v>
      </c>
    </row>
    <row r="2" spans="1:7" ht="10.5" thickBot="1">
      <c r="A2" s="11" t="s">
        <v>77</v>
      </c>
      <c r="B2" s="11"/>
      <c r="G2" s="21" t="s">
        <v>84</v>
      </c>
    </row>
    <row r="3" spans="1:9" ht="10.5">
      <c r="A3" s="11" t="s">
        <v>92</v>
      </c>
      <c r="B3" s="11"/>
      <c r="I3" s="36" t="s">
        <v>87</v>
      </c>
    </row>
    <row r="4" spans="1:2" ht="10.5" thickBot="1">
      <c r="A4" s="11"/>
      <c r="B4" s="11"/>
    </row>
    <row r="5" spans="1:8" ht="10.5" thickBot="1">
      <c r="A5" s="39" t="s">
        <v>23</v>
      </c>
      <c r="B5" s="42" t="s">
        <v>80</v>
      </c>
      <c r="C5" s="41" t="s">
        <v>78</v>
      </c>
      <c r="D5" s="41"/>
      <c r="E5" s="41"/>
      <c r="F5" s="41" t="s">
        <v>79</v>
      </c>
      <c r="G5" s="41"/>
      <c r="H5" s="41"/>
    </row>
    <row r="6" spans="1:8" ht="18" customHeight="1" thickBot="1">
      <c r="A6" s="40"/>
      <c r="B6" s="43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0.5">
      <c r="A8" s="5" t="s">
        <v>0</v>
      </c>
      <c r="B8" s="19">
        <f>+C8+F8</f>
        <v>258633</v>
      </c>
      <c r="C8" s="2">
        <f>+D8+E8</f>
        <v>202322</v>
      </c>
      <c r="D8" s="2">
        <f>SUM(D10:D31)</f>
        <v>93872</v>
      </c>
      <c r="E8" s="2">
        <f>SUM(E10:E31)</f>
        <v>108450</v>
      </c>
      <c r="F8" s="2">
        <f>+G8+H8</f>
        <v>56311</v>
      </c>
      <c r="G8" s="2">
        <f>SUM(G10:G31)</f>
        <v>26728</v>
      </c>
      <c r="H8" s="2">
        <f>SUM(H10:H31)</f>
        <v>29583</v>
      </c>
    </row>
    <row r="9" spans="1:8" ht="9.75">
      <c r="A9" s="6"/>
      <c r="B9" s="6"/>
      <c r="C9" s="3"/>
      <c r="D9" s="4"/>
      <c r="E9" s="4"/>
      <c r="F9" s="3"/>
      <c r="G9" s="10"/>
      <c r="H9" s="10"/>
    </row>
    <row r="10" spans="1:13" ht="10.5">
      <c r="A10" s="7" t="s">
        <v>5</v>
      </c>
      <c r="B10" s="19">
        <f aca="true" t="shared" si="0" ref="B10:B31">+C10+F10</f>
        <v>10168</v>
      </c>
      <c r="C10" s="2">
        <f>+D10+E10</f>
        <v>7591</v>
      </c>
      <c r="D10" s="10">
        <v>3816</v>
      </c>
      <c r="E10" s="10">
        <v>3775</v>
      </c>
      <c r="F10" s="2">
        <f aca="true" t="shared" si="1" ref="F10:F31">+G10+H10</f>
        <v>2577</v>
      </c>
      <c r="G10" s="10">
        <v>1299</v>
      </c>
      <c r="H10" s="10">
        <v>1278</v>
      </c>
      <c r="I10" s="9">
        <f>-D10/$B$8*100</f>
        <v>-1.475449768591015</v>
      </c>
      <c r="J10" s="9">
        <f>E10/$B$8*100</f>
        <v>1.4595971898404303</v>
      </c>
      <c r="L10" s="9">
        <f>-G10/$B$8*100</f>
        <v>-0.5022560926099918</v>
      </c>
      <c r="M10" s="9">
        <f>H10/$B$8*100</f>
        <v>0.4941364791035947</v>
      </c>
    </row>
    <row r="11" spans="1:13" ht="10.5">
      <c r="A11" s="7" t="s">
        <v>6</v>
      </c>
      <c r="B11" s="19">
        <f t="shared" si="0"/>
        <v>11460</v>
      </c>
      <c r="C11" s="2">
        <f aca="true" t="shared" si="2" ref="C11:C31">+D11+E11</f>
        <v>9129</v>
      </c>
      <c r="D11" s="10">
        <v>4671</v>
      </c>
      <c r="E11" s="10">
        <v>4458</v>
      </c>
      <c r="F11" s="2">
        <f t="shared" si="1"/>
        <v>2331</v>
      </c>
      <c r="G11" s="10">
        <v>1210</v>
      </c>
      <c r="H11" s="10">
        <v>1121</v>
      </c>
      <c r="I11" s="9">
        <f aca="true" t="shared" si="3" ref="I11:I30">-D11/$B$8*100</f>
        <v>-1.8060340327800395</v>
      </c>
      <c r="J11" s="9">
        <f aca="true" t="shared" si="4" ref="J11:J30">E11/$B$8*100</f>
        <v>1.7236779529294404</v>
      </c>
      <c r="L11" s="9">
        <f aca="true" t="shared" si="5" ref="L11:L30">-G11/$B$8*100</f>
        <v>-0.46784439727335647</v>
      </c>
      <c r="M11" s="9">
        <f aca="true" t="shared" si="6" ref="M11:M30">H11/$B$8*100</f>
        <v>0.4334327019367212</v>
      </c>
    </row>
    <row r="12" spans="1:13" ht="10.5">
      <c r="A12" s="7" t="s">
        <v>7</v>
      </c>
      <c r="B12" s="19">
        <f t="shared" si="0"/>
        <v>12674</v>
      </c>
      <c r="C12" s="2">
        <f t="shared" si="2"/>
        <v>10685</v>
      </c>
      <c r="D12" s="10">
        <v>5473</v>
      </c>
      <c r="E12" s="10">
        <v>5212</v>
      </c>
      <c r="F12" s="2">
        <f t="shared" si="1"/>
        <v>1989</v>
      </c>
      <c r="G12" s="10">
        <v>983</v>
      </c>
      <c r="H12" s="10">
        <v>1006</v>
      </c>
      <c r="I12" s="9">
        <f t="shared" si="3"/>
        <v>-2.116125939071967</v>
      </c>
      <c r="J12" s="9">
        <f t="shared" si="4"/>
        <v>2.0152107426353174</v>
      </c>
      <c r="L12" s="9">
        <f t="shared" si="5"/>
        <v>-0.38007524175182594</v>
      </c>
      <c r="M12" s="9">
        <f t="shared" si="6"/>
        <v>0.3889681517826418</v>
      </c>
    </row>
    <row r="13" spans="1:13" ht="10.5">
      <c r="A13" s="7" t="s">
        <v>4</v>
      </c>
      <c r="B13" s="19">
        <f t="shared" si="0"/>
        <v>12085</v>
      </c>
      <c r="C13" s="2">
        <f t="shared" si="2"/>
        <v>9828</v>
      </c>
      <c r="D13" s="10">
        <v>4999</v>
      </c>
      <c r="E13" s="10">
        <v>4829</v>
      </c>
      <c r="F13" s="2">
        <f t="shared" si="1"/>
        <v>2257</v>
      </c>
      <c r="G13" s="10">
        <v>1186</v>
      </c>
      <c r="H13" s="10">
        <v>1071</v>
      </c>
      <c r="I13" s="9">
        <f t="shared" si="3"/>
        <v>-1.9328546627847183</v>
      </c>
      <c r="J13" s="9">
        <f t="shared" si="4"/>
        <v>1.8671244582091227</v>
      </c>
      <c r="L13" s="9">
        <f t="shared" si="5"/>
        <v>-0.45856483898033124</v>
      </c>
      <c r="M13" s="9">
        <f t="shared" si="6"/>
        <v>0.4141002888262519</v>
      </c>
    </row>
    <row r="14" spans="1:13" ht="10.5">
      <c r="A14" s="7" t="s">
        <v>8</v>
      </c>
      <c r="B14" s="19">
        <f t="shared" si="0"/>
        <v>14219</v>
      </c>
      <c r="C14" s="2">
        <f t="shared" si="2"/>
        <v>9315</v>
      </c>
      <c r="D14" s="10">
        <v>4729</v>
      </c>
      <c r="E14" s="10">
        <v>4586</v>
      </c>
      <c r="F14" s="2">
        <f t="shared" si="1"/>
        <v>4904</v>
      </c>
      <c r="G14" s="10">
        <v>2257</v>
      </c>
      <c r="H14" s="10">
        <v>2647</v>
      </c>
      <c r="I14" s="9">
        <f t="shared" si="3"/>
        <v>-1.828459631988184</v>
      </c>
      <c r="J14" s="9">
        <f t="shared" si="4"/>
        <v>1.773168930492242</v>
      </c>
      <c r="L14" s="9">
        <f t="shared" si="5"/>
        <v>-0.8726651278065831</v>
      </c>
      <c r="M14" s="9">
        <f t="shared" si="6"/>
        <v>1.0234579500682432</v>
      </c>
    </row>
    <row r="15" spans="1:13" ht="10.5">
      <c r="A15" s="7" t="s">
        <v>9</v>
      </c>
      <c r="B15" s="19">
        <f t="shared" si="0"/>
        <v>17450</v>
      </c>
      <c r="C15" s="2">
        <f t="shared" si="2"/>
        <v>10076</v>
      </c>
      <c r="D15" s="10">
        <v>5073</v>
      </c>
      <c r="E15" s="10">
        <v>5003</v>
      </c>
      <c r="F15" s="2">
        <f t="shared" si="1"/>
        <v>7374</v>
      </c>
      <c r="G15" s="10">
        <v>3320</v>
      </c>
      <c r="H15" s="10">
        <v>4054</v>
      </c>
      <c r="I15" s="9">
        <f t="shared" si="3"/>
        <v>-1.9614666341882125</v>
      </c>
      <c r="J15" s="9">
        <f t="shared" si="4"/>
        <v>1.9344012558335555</v>
      </c>
      <c r="L15" s="9">
        <f t="shared" si="5"/>
        <v>-1.2836722305351598</v>
      </c>
      <c r="M15" s="9">
        <f t="shared" si="6"/>
        <v>1.5674720549968486</v>
      </c>
    </row>
    <row r="16" spans="1:13" ht="10.5">
      <c r="A16" s="7" t="s">
        <v>10</v>
      </c>
      <c r="B16" s="19">
        <f t="shared" si="0"/>
        <v>17579</v>
      </c>
      <c r="C16" s="2">
        <f t="shared" si="2"/>
        <v>10087</v>
      </c>
      <c r="D16" s="10">
        <v>5057</v>
      </c>
      <c r="E16" s="10">
        <v>5030</v>
      </c>
      <c r="F16" s="2">
        <f t="shared" si="1"/>
        <v>7492</v>
      </c>
      <c r="G16" s="10">
        <v>3505</v>
      </c>
      <c r="H16" s="10">
        <v>3987</v>
      </c>
      <c r="I16" s="9">
        <f t="shared" si="3"/>
        <v>-1.9552802619928624</v>
      </c>
      <c r="J16" s="9">
        <f t="shared" si="4"/>
        <v>1.944840758913209</v>
      </c>
      <c r="L16" s="9">
        <f t="shared" si="5"/>
        <v>-1.3552021590438963</v>
      </c>
      <c r="M16" s="9">
        <f t="shared" si="6"/>
        <v>1.54156662142882</v>
      </c>
    </row>
    <row r="17" spans="1:13" ht="10.5">
      <c r="A17" s="7" t="s">
        <v>11</v>
      </c>
      <c r="B17" s="19">
        <f t="shared" si="0"/>
        <v>18429</v>
      </c>
      <c r="C17" s="2">
        <f t="shared" si="2"/>
        <v>11401</v>
      </c>
      <c r="D17" s="10">
        <v>5424</v>
      </c>
      <c r="E17" s="10">
        <v>5977</v>
      </c>
      <c r="F17" s="2">
        <f t="shared" si="1"/>
        <v>7028</v>
      </c>
      <c r="G17" s="10">
        <v>3467</v>
      </c>
      <c r="H17" s="10">
        <v>3561</v>
      </c>
      <c r="I17" s="9">
        <f t="shared" si="3"/>
        <v>-2.097180174223707</v>
      </c>
      <c r="J17" s="9">
        <f t="shared" si="4"/>
        <v>2.310996663225497</v>
      </c>
      <c r="L17" s="9">
        <f t="shared" si="5"/>
        <v>-1.3405095250799395</v>
      </c>
      <c r="M17" s="9">
        <f t="shared" si="6"/>
        <v>1.3768544617276217</v>
      </c>
    </row>
    <row r="18" spans="1:13" ht="10.5">
      <c r="A18" s="7" t="s">
        <v>12</v>
      </c>
      <c r="B18" s="19">
        <f t="shared" si="0"/>
        <v>21401</v>
      </c>
      <c r="C18" s="2">
        <f t="shared" si="2"/>
        <v>15360</v>
      </c>
      <c r="D18" s="10">
        <v>7206</v>
      </c>
      <c r="E18" s="10">
        <v>8154</v>
      </c>
      <c r="F18" s="2">
        <f t="shared" si="1"/>
        <v>6041</v>
      </c>
      <c r="G18" s="10">
        <v>2993</v>
      </c>
      <c r="H18" s="10">
        <v>3048</v>
      </c>
      <c r="I18" s="9">
        <f t="shared" si="3"/>
        <v>-2.786187377480832</v>
      </c>
      <c r="J18" s="9">
        <f t="shared" si="4"/>
        <v>3.152729930055329</v>
      </c>
      <c r="L18" s="9">
        <f t="shared" si="5"/>
        <v>-1.1572382487926909</v>
      </c>
      <c r="M18" s="9">
        <f t="shared" si="6"/>
        <v>1.178503903214207</v>
      </c>
    </row>
    <row r="19" spans="1:13" ht="10.5">
      <c r="A19" s="7" t="s">
        <v>13</v>
      </c>
      <c r="B19" s="19">
        <f t="shared" si="0"/>
        <v>22682</v>
      </c>
      <c r="C19" s="2">
        <f t="shared" si="2"/>
        <v>18034</v>
      </c>
      <c r="D19" s="10">
        <v>8696</v>
      </c>
      <c r="E19" s="10">
        <v>9338</v>
      </c>
      <c r="F19" s="2">
        <f t="shared" si="1"/>
        <v>4648</v>
      </c>
      <c r="G19" s="10">
        <v>2284</v>
      </c>
      <c r="H19" s="10">
        <v>2364</v>
      </c>
      <c r="I19" s="9">
        <f t="shared" si="3"/>
        <v>-3.3622932881728165</v>
      </c>
      <c r="J19" s="9">
        <f t="shared" si="4"/>
        <v>3.610521472511242</v>
      </c>
      <c r="L19" s="9">
        <f t="shared" si="5"/>
        <v>-0.8831046308862365</v>
      </c>
      <c r="M19" s="9">
        <f t="shared" si="6"/>
        <v>0.9140364918629873</v>
      </c>
    </row>
    <row r="20" spans="1:13" ht="10.5">
      <c r="A20" s="7" t="s">
        <v>14</v>
      </c>
      <c r="B20" s="19">
        <f t="shared" si="0"/>
        <v>20481</v>
      </c>
      <c r="C20" s="2">
        <f t="shared" si="2"/>
        <v>16750</v>
      </c>
      <c r="D20" s="10">
        <v>8032</v>
      </c>
      <c r="E20" s="10">
        <v>8718</v>
      </c>
      <c r="F20" s="2">
        <f t="shared" si="1"/>
        <v>3731</v>
      </c>
      <c r="G20" s="10">
        <v>1751</v>
      </c>
      <c r="H20" s="10">
        <v>1980</v>
      </c>
      <c r="I20" s="9">
        <f t="shared" si="3"/>
        <v>-3.1055588420657845</v>
      </c>
      <c r="J20" s="9">
        <f t="shared" si="4"/>
        <v>3.370799549941423</v>
      </c>
      <c r="L20" s="9">
        <f t="shared" si="5"/>
        <v>-0.6770211071286341</v>
      </c>
      <c r="M20" s="9">
        <f t="shared" si="6"/>
        <v>0.7655635591745833</v>
      </c>
    </row>
    <row r="21" spans="1:13" ht="10.5">
      <c r="A21" s="7" t="s">
        <v>15</v>
      </c>
      <c r="B21" s="19">
        <f t="shared" si="0"/>
        <v>17775</v>
      </c>
      <c r="C21" s="2">
        <f t="shared" si="2"/>
        <v>15276</v>
      </c>
      <c r="D21" s="10">
        <v>7094</v>
      </c>
      <c r="E21" s="10">
        <v>8182</v>
      </c>
      <c r="F21" s="2">
        <f t="shared" si="1"/>
        <v>2499</v>
      </c>
      <c r="G21" s="10">
        <v>1114</v>
      </c>
      <c r="H21" s="10">
        <v>1385</v>
      </c>
      <c r="I21" s="9">
        <f t="shared" si="3"/>
        <v>-2.742882772113381</v>
      </c>
      <c r="J21" s="9">
        <f t="shared" si="4"/>
        <v>3.1635560813971924</v>
      </c>
      <c r="L21" s="9">
        <f t="shared" si="5"/>
        <v>-0.4307261641012554</v>
      </c>
      <c r="M21" s="9">
        <f t="shared" si="6"/>
        <v>0.5355078431599989</v>
      </c>
    </row>
    <row r="22" spans="1:13" ht="10.5">
      <c r="A22" s="7" t="s">
        <v>16</v>
      </c>
      <c r="B22" s="19">
        <f t="shared" si="0"/>
        <v>14219</v>
      </c>
      <c r="C22" s="2">
        <f t="shared" si="2"/>
        <v>12619</v>
      </c>
      <c r="D22" s="10">
        <v>5796</v>
      </c>
      <c r="E22" s="10">
        <v>6823</v>
      </c>
      <c r="F22" s="2">
        <f t="shared" si="1"/>
        <v>1600</v>
      </c>
      <c r="G22" s="10">
        <v>691</v>
      </c>
      <c r="H22" s="10">
        <v>909</v>
      </c>
      <c r="I22" s="9">
        <f t="shared" si="3"/>
        <v>-2.2410133277655984</v>
      </c>
      <c r="J22" s="9">
        <f t="shared" si="4"/>
        <v>2.638101093054637</v>
      </c>
      <c r="L22" s="9">
        <f t="shared" si="5"/>
        <v>-0.2671739491866854</v>
      </c>
      <c r="M22" s="9">
        <f t="shared" si="6"/>
        <v>0.3514632703483314</v>
      </c>
    </row>
    <row r="23" spans="1:13" ht="10.5">
      <c r="A23" s="7" t="s">
        <v>17</v>
      </c>
      <c r="B23" s="19">
        <f t="shared" si="0"/>
        <v>10795</v>
      </c>
      <c r="C23" s="2">
        <f t="shared" si="2"/>
        <v>9844</v>
      </c>
      <c r="D23" s="10">
        <v>4233</v>
      </c>
      <c r="E23" s="10">
        <v>5611</v>
      </c>
      <c r="F23" s="2">
        <f t="shared" si="1"/>
        <v>951</v>
      </c>
      <c r="G23" s="10">
        <v>367</v>
      </c>
      <c r="H23" s="10">
        <v>584</v>
      </c>
      <c r="I23" s="9">
        <f t="shared" si="3"/>
        <v>-1.6366820939323286</v>
      </c>
      <c r="J23" s="9">
        <f t="shared" si="4"/>
        <v>2.1694833992568623</v>
      </c>
      <c r="L23" s="9">
        <f t="shared" si="5"/>
        <v>-0.14189991223084447</v>
      </c>
      <c r="M23" s="9">
        <f t="shared" si="6"/>
        <v>0.22580258513028112</v>
      </c>
    </row>
    <row r="24" spans="1:13" ht="10.5">
      <c r="A24" s="7" t="s">
        <v>18</v>
      </c>
      <c r="B24" s="19">
        <f t="shared" si="0"/>
        <v>10038</v>
      </c>
      <c r="C24" s="2">
        <f t="shared" si="2"/>
        <v>9557</v>
      </c>
      <c r="D24" s="10">
        <v>3974</v>
      </c>
      <c r="E24" s="10">
        <v>5583</v>
      </c>
      <c r="F24" s="2">
        <f t="shared" si="1"/>
        <v>481</v>
      </c>
      <c r="G24" s="10">
        <v>169</v>
      </c>
      <c r="H24" s="10">
        <v>312</v>
      </c>
      <c r="I24" s="9">
        <f t="shared" si="3"/>
        <v>-1.536540194020098</v>
      </c>
      <c r="J24" s="9">
        <f t="shared" si="4"/>
        <v>2.158657247914999</v>
      </c>
      <c r="L24" s="9">
        <f t="shared" si="5"/>
        <v>-0.06534355631338615</v>
      </c>
      <c r="M24" s="9">
        <f t="shared" si="6"/>
        <v>0.12063425780932827</v>
      </c>
    </row>
    <row r="25" spans="1:13" ht="10.5">
      <c r="A25" s="8" t="s">
        <v>19</v>
      </c>
      <c r="B25" s="19">
        <f t="shared" si="0"/>
        <v>9186</v>
      </c>
      <c r="C25" s="2">
        <f t="shared" si="2"/>
        <v>8972</v>
      </c>
      <c r="D25" s="10">
        <v>3522</v>
      </c>
      <c r="E25" s="10">
        <v>5450</v>
      </c>
      <c r="F25" s="2">
        <f t="shared" si="1"/>
        <v>214</v>
      </c>
      <c r="G25" s="10">
        <v>71</v>
      </c>
      <c r="H25" s="10">
        <v>143</v>
      </c>
      <c r="I25" s="9">
        <f t="shared" si="3"/>
        <v>-1.3617751795014557</v>
      </c>
      <c r="J25" s="9">
        <f t="shared" si="4"/>
        <v>2.107233029041151</v>
      </c>
      <c r="L25" s="9">
        <f t="shared" si="5"/>
        <v>-0.02745202661686637</v>
      </c>
      <c r="M25" s="9">
        <f t="shared" si="6"/>
        <v>0.055290701495942125</v>
      </c>
    </row>
    <row r="26" spans="1:13" ht="10.5">
      <c r="A26" s="8" t="s">
        <v>20</v>
      </c>
      <c r="B26" s="19">
        <f t="shared" si="0"/>
        <v>8007</v>
      </c>
      <c r="C26" s="2">
        <f t="shared" si="2"/>
        <v>7895</v>
      </c>
      <c r="D26" s="10">
        <v>2943</v>
      </c>
      <c r="E26" s="10">
        <v>4952</v>
      </c>
      <c r="F26" s="2">
        <f t="shared" si="1"/>
        <v>112</v>
      </c>
      <c r="G26" s="10">
        <v>37</v>
      </c>
      <c r="H26" s="10">
        <v>75</v>
      </c>
      <c r="I26" s="9">
        <f t="shared" si="3"/>
        <v>-1.1379058356822216</v>
      </c>
      <c r="J26" s="9">
        <f t="shared" si="4"/>
        <v>1.9146821944608772</v>
      </c>
      <c r="L26" s="9">
        <f t="shared" si="5"/>
        <v>-0.014305985701747263</v>
      </c>
      <c r="M26" s="9">
        <f t="shared" si="6"/>
        <v>0.028998619665703912</v>
      </c>
    </row>
    <row r="27" spans="1:13" ht="10.5">
      <c r="A27" s="8" t="s">
        <v>73</v>
      </c>
      <c r="B27" s="19">
        <f t="shared" si="0"/>
        <v>6350</v>
      </c>
      <c r="C27" s="2">
        <f t="shared" si="2"/>
        <v>6294</v>
      </c>
      <c r="D27" s="10">
        <v>2149</v>
      </c>
      <c r="E27" s="10">
        <v>4145</v>
      </c>
      <c r="F27" s="2">
        <f t="shared" si="1"/>
        <v>56</v>
      </c>
      <c r="G27" s="10">
        <v>17</v>
      </c>
      <c r="H27" s="10">
        <v>39</v>
      </c>
      <c r="I27" s="9">
        <f t="shared" si="3"/>
        <v>-0.8309071154879694</v>
      </c>
      <c r="J27" s="9">
        <f t="shared" si="4"/>
        <v>1.6026570468579031</v>
      </c>
      <c r="L27" s="9">
        <f t="shared" si="5"/>
        <v>-0.006573020457559554</v>
      </c>
      <c r="M27" s="9">
        <f t="shared" si="6"/>
        <v>0.015079282226166033</v>
      </c>
    </row>
    <row r="28" spans="1:13" ht="10.5">
      <c r="A28" s="8" t="s">
        <v>74</v>
      </c>
      <c r="B28" s="19">
        <f t="shared" si="0"/>
        <v>2851</v>
      </c>
      <c r="C28" s="2">
        <f t="shared" si="2"/>
        <v>2834</v>
      </c>
      <c r="D28" s="10">
        <v>807</v>
      </c>
      <c r="E28" s="10">
        <v>2027</v>
      </c>
      <c r="F28" s="2">
        <f t="shared" si="1"/>
        <v>17</v>
      </c>
      <c r="G28" s="10">
        <v>6</v>
      </c>
      <c r="H28" s="10">
        <v>11</v>
      </c>
      <c r="I28" s="9">
        <f t="shared" si="3"/>
        <v>-0.31202514760297406</v>
      </c>
      <c r="J28" s="9">
        <f t="shared" si="4"/>
        <v>0.7837360274984243</v>
      </c>
      <c r="L28" s="9">
        <f t="shared" si="5"/>
        <v>-0.002319889573256313</v>
      </c>
      <c r="M28" s="9">
        <f t="shared" si="6"/>
        <v>0.00425313088430324</v>
      </c>
    </row>
    <row r="29" spans="1:13" ht="10.5">
      <c r="A29" s="8" t="s">
        <v>75</v>
      </c>
      <c r="B29" s="19">
        <f t="shared" si="0"/>
        <v>679</v>
      </c>
      <c r="C29" s="2">
        <f t="shared" si="2"/>
        <v>671</v>
      </c>
      <c r="D29" s="10">
        <v>162</v>
      </c>
      <c r="E29" s="10">
        <v>509</v>
      </c>
      <c r="F29" s="2">
        <f t="shared" si="1"/>
        <v>8</v>
      </c>
      <c r="G29" s="10">
        <v>1</v>
      </c>
      <c r="H29" s="10">
        <v>7</v>
      </c>
      <c r="I29" s="9">
        <f t="shared" si="3"/>
        <v>-0.06263701847792046</v>
      </c>
      <c r="J29" s="9">
        <f t="shared" si="4"/>
        <v>0.1968039654645772</v>
      </c>
      <c r="L29" s="9">
        <f t="shared" si="5"/>
        <v>-0.00038664826220938546</v>
      </c>
      <c r="M29" s="9">
        <f t="shared" si="6"/>
        <v>0.0027065378354656985</v>
      </c>
    </row>
    <row r="30" spans="1:13" ht="10.5">
      <c r="A30" s="8" t="s">
        <v>76</v>
      </c>
      <c r="B30" s="19">
        <f t="shared" si="0"/>
        <v>105</v>
      </c>
      <c r="C30" s="2">
        <f t="shared" si="2"/>
        <v>104</v>
      </c>
      <c r="D30" s="1">
        <v>16</v>
      </c>
      <c r="E30" s="1">
        <v>88</v>
      </c>
      <c r="F30" s="2">
        <f t="shared" si="1"/>
        <v>1</v>
      </c>
      <c r="G30" s="10">
        <v>0</v>
      </c>
      <c r="H30" s="10">
        <v>1</v>
      </c>
      <c r="I30" s="9">
        <f t="shared" si="3"/>
        <v>-0.006186372195350167</v>
      </c>
      <c r="J30" s="9">
        <f t="shared" si="4"/>
        <v>0.03402504707442592</v>
      </c>
      <c r="L30" s="9">
        <f t="shared" si="5"/>
        <v>0</v>
      </c>
      <c r="M30" s="9">
        <f t="shared" si="6"/>
        <v>0.00038664826220938546</v>
      </c>
    </row>
    <row r="31" spans="1:8" ht="10.5">
      <c r="A31" s="8" t="s">
        <v>85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0.5">
      <c r="A32" s="8"/>
      <c r="B32" s="19"/>
      <c r="C32" s="2"/>
      <c r="F32" s="2"/>
      <c r="G32" s="10"/>
      <c r="H32" s="10"/>
    </row>
    <row r="33" spans="1:8" ht="10.5">
      <c r="A33" s="1" t="s">
        <v>89</v>
      </c>
      <c r="B33" s="19"/>
      <c r="C33" s="2"/>
      <c r="F33" s="2"/>
      <c r="G33" s="10"/>
      <c r="H33" s="10"/>
    </row>
    <row r="34" spans="1:8" ht="10.5">
      <c r="A34" s="8"/>
      <c r="B34" s="19"/>
      <c r="C34" s="2"/>
      <c r="F34" s="2"/>
      <c r="G34" s="10"/>
      <c r="H34" s="10"/>
    </row>
    <row r="63" spans="1:2" ht="10.5">
      <c r="A63" s="11" t="s">
        <v>83</v>
      </c>
      <c r="B63" s="11"/>
    </row>
    <row r="64" ht="10.5" thickBot="1"/>
    <row r="65" spans="1:6" ht="31.5" thickBot="1">
      <c r="A65" s="12"/>
      <c r="B65" s="13"/>
      <c r="C65" s="13"/>
      <c r="D65" s="13"/>
      <c r="E65" s="14" t="s">
        <v>82</v>
      </c>
      <c r="F65" s="15" t="s">
        <v>50</v>
      </c>
    </row>
    <row r="67" spans="1:15" ht="9.75">
      <c r="A67" s="1" t="s">
        <v>81</v>
      </c>
      <c r="E67" s="9">
        <f>+F8*100/B8</f>
        <v>21.772550293272708</v>
      </c>
      <c r="F67" s="9">
        <f>+E67*100/MM!E67</f>
        <v>137.6294812220265</v>
      </c>
      <c r="N67" s="9"/>
      <c r="O67" s="9"/>
    </row>
    <row r="68" spans="1:15" ht="9.75">
      <c r="A68" s="1" t="s">
        <v>44</v>
      </c>
      <c r="E68" s="9">
        <f>+(SUM(B10:B12)*100/B$8)</f>
        <v>13.262808690306342</v>
      </c>
      <c r="F68" s="9">
        <f>+E68*100/MM!E68</f>
        <v>102.86195059385474</v>
      </c>
      <c r="N68" s="9"/>
      <c r="O68" s="9"/>
    </row>
    <row r="69" spans="1:15" ht="9.75">
      <c r="A69" s="1" t="s">
        <v>45</v>
      </c>
      <c r="E69" s="9">
        <f>+(SUM(B23:B30)*100/B$8)</f>
        <v>18.563369716934808</v>
      </c>
      <c r="F69" s="9">
        <f>+E69*100/MM!E69</f>
        <v>92.6859188402001</v>
      </c>
      <c r="N69" s="9"/>
      <c r="O69" s="9"/>
    </row>
    <row r="70" spans="1:15" ht="9.75">
      <c r="A70" s="1" t="s">
        <v>46</v>
      </c>
      <c r="E70" s="9">
        <f>+(SUM(B26:B30)*100/B$8)</f>
        <v>6.956575533671264</v>
      </c>
      <c r="F70" s="9">
        <f>+E70*100/MM!E70</f>
        <v>98.20864158124465</v>
      </c>
      <c r="N70" s="9"/>
      <c r="O70" s="9"/>
    </row>
    <row r="71" spans="1:15" ht="9.75">
      <c r="A71" s="1" t="s">
        <v>47</v>
      </c>
      <c r="E71" s="9">
        <f>SUM(B10:B12)*100/SUM(B23:B30)</f>
        <v>71.44612692924538</v>
      </c>
      <c r="F71" s="9">
        <f>+E71*100/MM!E71</f>
        <v>110.97904825348836</v>
      </c>
      <c r="N71" s="9"/>
      <c r="O71" s="9"/>
    </row>
    <row r="72" spans="1:15" ht="9.75">
      <c r="A72" s="1" t="s">
        <v>48</v>
      </c>
      <c r="E72" s="9">
        <f>+B10*100/B11</f>
        <v>88.7260034904014</v>
      </c>
      <c r="F72" s="9">
        <f>+E72*100/MM!E72</f>
        <v>95.553374500018</v>
      </c>
      <c r="N72" s="9"/>
      <c r="O72" s="9"/>
    </row>
    <row r="74" ht="9.75">
      <c r="A74" s="1" t="s">
        <v>49</v>
      </c>
    </row>
    <row r="75" ht="9.75">
      <c r="A75" s="1" t="s">
        <v>90</v>
      </c>
    </row>
    <row r="77" ht="9.75">
      <c r="A77" s="1" t="s">
        <v>88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showGridLines="0" zoomScalePageLayoutView="0" workbookViewId="0" topLeftCell="A46">
      <selection activeCell="N66" sqref="N66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9" ht="10.5" thickBot="1">
      <c r="A1" s="11" t="s">
        <v>21</v>
      </c>
      <c r="B1" s="11"/>
      <c r="E1" s="11" t="s">
        <v>22</v>
      </c>
      <c r="F1" s="11" t="s">
        <v>35</v>
      </c>
      <c r="I1" s="38" t="str">
        <f>F1&amp;" "&amp;MM!$I$1</f>
        <v>12. USERA 01.01.21</v>
      </c>
    </row>
    <row r="2" spans="1:7" ht="10.5" thickBot="1">
      <c r="A2" s="11" t="s">
        <v>77</v>
      </c>
      <c r="B2" s="11"/>
      <c r="G2" s="21" t="s">
        <v>84</v>
      </c>
    </row>
    <row r="3" spans="1:9" ht="10.5">
      <c r="A3" s="11" t="s">
        <v>92</v>
      </c>
      <c r="B3" s="11"/>
      <c r="I3" s="36" t="s">
        <v>87</v>
      </c>
    </row>
    <row r="4" spans="1:2" ht="10.5" thickBot="1">
      <c r="A4" s="11"/>
      <c r="B4" s="11"/>
    </row>
    <row r="5" spans="1:8" ht="10.5" thickBot="1">
      <c r="A5" s="39" t="s">
        <v>23</v>
      </c>
      <c r="B5" s="42" t="s">
        <v>80</v>
      </c>
      <c r="C5" s="41" t="s">
        <v>78</v>
      </c>
      <c r="D5" s="41"/>
      <c r="E5" s="41"/>
      <c r="F5" s="41" t="s">
        <v>79</v>
      </c>
      <c r="G5" s="41"/>
      <c r="H5" s="41"/>
    </row>
    <row r="6" spans="1:8" ht="18" customHeight="1" thickBot="1">
      <c r="A6" s="40"/>
      <c r="B6" s="43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0.5">
      <c r="A8" s="5" t="s">
        <v>0</v>
      </c>
      <c r="B8" s="19">
        <f>+C8+F8</f>
        <v>142452</v>
      </c>
      <c r="C8" s="2">
        <f>+D8+E8</f>
        <v>107442</v>
      </c>
      <c r="D8" s="2">
        <f>SUM(D10:D31)</f>
        <v>50073</v>
      </c>
      <c r="E8" s="2">
        <f>SUM(E10:E31)</f>
        <v>57369</v>
      </c>
      <c r="F8" s="2">
        <f>+G8+H8</f>
        <v>35010</v>
      </c>
      <c r="G8" s="2">
        <f>SUM(G10:G31)</f>
        <v>17156</v>
      </c>
      <c r="H8" s="2">
        <f>SUM(H10:H31)</f>
        <v>17854</v>
      </c>
    </row>
    <row r="9" spans="1:8" ht="9.75">
      <c r="A9" s="6"/>
      <c r="B9" s="6"/>
      <c r="C9" s="3"/>
      <c r="D9" s="4"/>
      <c r="E9" s="4"/>
      <c r="F9" s="3"/>
      <c r="G9" s="10"/>
      <c r="H9" s="10"/>
    </row>
    <row r="10" spans="1:13" ht="10.5">
      <c r="A10" s="7" t="s">
        <v>5</v>
      </c>
      <c r="B10" s="19">
        <f aca="true" t="shared" si="0" ref="B10:B31">+C10+F10</f>
        <v>5861</v>
      </c>
      <c r="C10" s="2">
        <f>+D10+E10</f>
        <v>4191</v>
      </c>
      <c r="D10" s="10">
        <v>2156</v>
      </c>
      <c r="E10" s="10">
        <v>2035</v>
      </c>
      <c r="F10" s="2">
        <f aca="true" t="shared" si="1" ref="F10:F31">+G10+H10</f>
        <v>1670</v>
      </c>
      <c r="G10" s="10">
        <v>857</v>
      </c>
      <c r="H10" s="10">
        <v>813</v>
      </c>
      <c r="I10" s="9">
        <f>-D10/$B$8*100</f>
        <v>-1.5134922640608766</v>
      </c>
      <c r="J10" s="9">
        <f>E10/$B$8*100</f>
        <v>1.4285513716901133</v>
      </c>
      <c r="L10" s="9">
        <f>-G10/$B$8*100</f>
        <v>-0.6016061550557381</v>
      </c>
      <c r="M10" s="9">
        <f>H10/$B$8*100</f>
        <v>0.5707185578300059</v>
      </c>
    </row>
    <row r="11" spans="1:13" ht="10.5">
      <c r="A11" s="7" t="s">
        <v>6</v>
      </c>
      <c r="B11" s="19">
        <f t="shared" si="0"/>
        <v>6558</v>
      </c>
      <c r="C11" s="2">
        <f aca="true" t="shared" si="2" ref="C11:C31">+D11+E11</f>
        <v>4955</v>
      </c>
      <c r="D11" s="10">
        <v>2486</v>
      </c>
      <c r="E11" s="10">
        <v>2469</v>
      </c>
      <c r="F11" s="2">
        <f t="shared" si="1"/>
        <v>1603</v>
      </c>
      <c r="G11" s="10">
        <v>832</v>
      </c>
      <c r="H11" s="10">
        <v>771</v>
      </c>
      <c r="I11" s="9">
        <f aca="true" t="shared" si="3" ref="I11:I30">-D11/$B$8*100</f>
        <v>-1.745149243253868</v>
      </c>
      <c r="J11" s="9">
        <f aca="true" t="shared" si="4" ref="J11:J30">E11/$B$8*100</f>
        <v>1.7332153988711987</v>
      </c>
      <c r="L11" s="9">
        <f aca="true" t="shared" si="5" ref="L11:L30">-G11/$B$8*100</f>
        <v>-0.5840563839047539</v>
      </c>
      <c r="M11" s="9">
        <f aca="true" t="shared" si="6" ref="M11:M30">H11/$B$8*100</f>
        <v>0.5412349422963525</v>
      </c>
    </row>
    <row r="12" spans="1:13" ht="10.5">
      <c r="A12" s="7" t="s">
        <v>7</v>
      </c>
      <c r="B12" s="19">
        <f t="shared" si="0"/>
        <v>7318</v>
      </c>
      <c r="C12" s="2">
        <f t="shared" si="2"/>
        <v>6002</v>
      </c>
      <c r="D12" s="10">
        <v>3060</v>
      </c>
      <c r="E12" s="10">
        <v>2942</v>
      </c>
      <c r="F12" s="2">
        <f t="shared" si="1"/>
        <v>1316</v>
      </c>
      <c r="G12" s="10">
        <v>665</v>
      </c>
      <c r="H12" s="10">
        <v>651</v>
      </c>
      <c r="I12" s="9">
        <f t="shared" si="3"/>
        <v>-2.148091988880465</v>
      </c>
      <c r="J12" s="9">
        <f t="shared" si="4"/>
        <v>2.06525706904782</v>
      </c>
      <c r="L12" s="9">
        <f t="shared" si="5"/>
        <v>-0.4668239126161795</v>
      </c>
      <c r="M12" s="9">
        <f t="shared" si="6"/>
        <v>0.4569960407716283</v>
      </c>
    </row>
    <row r="13" spans="1:13" ht="10.5">
      <c r="A13" s="7" t="s">
        <v>4</v>
      </c>
      <c r="B13" s="19">
        <f t="shared" si="0"/>
        <v>7500</v>
      </c>
      <c r="C13" s="2">
        <f t="shared" si="2"/>
        <v>6031</v>
      </c>
      <c r="D13" s="10">
        <v>3115</v>
      </c>
      <c r="E13" s="10">
        <v>2916</v>
      </c>
      <c r="F13" s="2">
        <f t="shared" si="1"/>
        <v>1469</v>
      </c>
      <c r="G13" s="10">
        <v>777</v>
      </c>
      <c r="H13" s="10">
        <v>692</v>
      </c>
      <c r="I13" s="9">
        <f t="shared" si="3"/>
        <v>-2.1867014854126303</v>
      </c>
      <c r="J13" s="9">
        <f t="shared" si="4"/>
        <v>2.047005307050796</v>
      </c>
      <c r="L13" s="9">
        <f t="shared" si="5"/>
        <v>-0.5454468873725886</v>
      </c>
      <c r="M13" s="9">
        <f t="shared" si="6"/>
        <v>0.4857776654592424</v>
      </c>
    </row>
    <row r="14" spans="1:13" ht="10.5">
      <c r="A14" s="7" t="s">
        <v>8</v>
      </c>
      <c r="B14" s="19">
        <f t="shared" si="0"/>
        <v>8563</v>
      </c>
      <c r="C14" s="2">
        <f t="shared" si="2"/>
        <v>5642</v>
      </c>
      <c r="D14" s="10">
        <v>2827</v>
      </c>
      <c r="E14" s="10">
        <v>2815</v>
      </c>
      <c r="F14" s="2">
        <f t="shared" si="1"/>
        <v>2921</v>
      </c>
      <c r="G14" s="10">
        <v>1436</v>
      </c>
      <c r="H14" s="10">
        <v>1485</v>
      </c>
      <c r="I14" s="9">
        <f t="shared" si="3"/>
        <v>-1.9845281217532924</v>
      </c>
      <c r="J14" s="9">
        <f t="shared" si="4"/>
        <v>1.9761042316008197</v>
      </c>
      <c r="L14" s="9">
        <f t="shared" si="5"/>
        <v>-1.008058854912532</v>
      </c>
      <c r="M14" s="9">
        <f t="shared" si="6"/>
        <v>1.0424564063684612</v>
      </c>
    </row>
    <row r="15" spans="1:13" ht="10.5">
      <c r="A15" s="7" t="s">
        <v>9</v>
      </c>
      <c r="B15" s="19">
        <f t="shared" si="0"/>
        <v>9478</v>
      </c>
      <c r="C15" s="2">
        <f t="shared" si="2"/>
        <v>5234</v>
      </c>
      <c r="D15" s="10">
        <v>2655</v>
      </c>
      <c r="E15" s="10">
        <v>2579</v>
      </c>
      <c r="F15" s="2">
        <f t="shared" si="1"/>
        <v>4244</v>
      </c>
      <c r="G15" s="10">
        <v>2075</v>
      </c>
      <c r="H15" s="10">
        <v>2169</v>
      </c>
      <c r="I15" s="9">
        <f t="shared" si="3"/>
        <v>-1.8637856962345212</v>
      </c>
      <c r="J15" s="9">
        <f t="shared" si="4"/>
        <v>1.8104343919355292</v>
      </c>
      <c r="L15" s="9">
        <f t="shared" si="5"/>
        <v>-1.4566310055316878</v>
      </c>
      <c r="M15" s="9">
        <f t="shared" si="6"/>
        <v>1.5226181450593883</v>
      </c>
    </row>
    <row r="16" spans="1:13" ht="10.5">
      <c r="A16" s="7" t="s">
        <v>10</v>
      </c>
      <c r="B16" s="19">
        <f t="shared" si="0"/>
        <v>9527</v>
      </c>
      <c r="C16" s="2">
        <f t="shared" si="2"/>
        <v>5217</v>
      </c>
      <c r="D16" s="10">
        <v>2583</v>
      </c>
      <c r="E16" s="10">
        <v>2634</v>
      </c>
      <c r="F16" s="2">
        <f t="shared" si="1"/>
        <v>4310</v>
      </c>
      <c r="G16" s="10">
        <v>2033</v>
      </c>
      <c r="H16" s="10">
        <v>2277</v>
      </c>
      <c r="I16" s="9">
        <f t="shared" si="3"/>
        <v>-1.8132423553196866</v>
      </c>
      <c r="J16" s="9">
        <f t="shared" si="4"/>
        <v>1.8490438884676945</v>
      </c>
      <c r="L16" s="9">
        <f t="shared" si="5"/>
        <v>-1.4271473899980343</v>
      </c>
      <c r="M16" s="9">
        <f t="shared" si="6"/>
        <v>1.59843315643164</v>
      </c>
    </row>
    <row r="17" spans="1:13" ht="10.5">
      <c r="A17" s="7" t="s">
        <v>11</v>
      </c>
      <c r="B17" s="19">
        <f t="shared" si="0"/>
        <v>10239</v>
      </c>
      <c r="C17" s="2">
        <f t="shared" si="2"/>
        <v>5957</v>
      </c>
      <c r="D17" s="10">
        <v>2849</v>
      </c>
      <c r="E17" s="10">
        <v>3108</v>
      </c>
      <c r="F17" s="2">
        <f t="shared" si="1"/>
        <v>4282</v>
      </c>
      <c r="G17" s="10">
        <v>2070</v>
      </c>
      <c r="H17" s="10">
        <v>2212</v>
      </c>
      <c r="I17" s="9">
        <f t="shared" si="3"/>
        <v>-1.9999719203661583</v>
      </c>
      <c r="J17" s="9">
        <f t="shared" si="4"/>
        <v>2.1817875494903545</v>
      </c>
      <c r="L17" s="9">
        <f t="shared" si="5"/>
        <v>-1.4531210513014912</v>
      </c>
      <c r="M17" s="9">
        <f t="shared" si="6"/>
        <v>1.5528037514390813</v>
      </c>
    </row>
    <row r="18" spans="1:13" ht="10.5">
      <c r="A18" s="7" t="s">
        <v>12</v>
      </c>
      <c r="B18" s="19">
        <f t="shared" si="0"/>
        <v>11803</v>
      </c>
      <c r="C18" s="2">
        <f t="shared" si="2"/>
        <v>7969</v>
      </c>
      <c r="D18" s="10">
        <v>3697</v>
      </c>
      <c r="E18" s="10">
        <v>4272</v>
      </c>
      <c r="F18" s="2">
        <f t="shared" si="1"/>
        <v>3834</v>
      </c>
      <c r="G18" s="10">
        <v>1943</v>
      </c>
      <c r="H18" s="10">
        <v>1891</v>
      </c>
      <c r="I18" s="9">
        <f t="shared" si="3"/>
        <v>-2.5952601578075423</v>
      </c>
      <c r="J18" s="9">
        <f t="shared" si="4"/>
        <v>2.9989048942801784</v>
      </c>
      <c r="L18" s="9">
        <f t="shared" si="5"/>
        <v>-1.3639682138544913</v>
      </c>
      <c r="M18" s="9">
        <f t="shared" si="6"/>
        <v>1.3274646898604443</v>
      </c>
    </row>
    <row r="19" spans="1:13" ht="10.5">
      <c r="A19" s="7" t="s">
        <v>13</v>
      </c>
      <c r="B19" s="19">
        <f t="shared" si="0"/>
        <v>12694</v>
      </c>
      <c r="C19" s="2">
        <f t="shared" si="2"/>
        <v>9415</v>
      </c>
      <c r="D19" s="10">
        <v>4507</v>
      </c>
      <c r="E19" s="10">
        <v>4908</v>
      </c>
      <c r="F19" s="2">
        <f t="shared" si="1"/>
        <v>3279</v>
      </c>
      <c r="G19" s="10">
        <v>1639</v>
      </c>
      <c r="H19" s="10">
        <v>1640</v>
      </c>
      <c r="I19" s="9">
        <f t="shared" si="3"/>
        <v>-3.16387274309943</v>
      </c>
      <c r="J19" s="9">
        <f t="shared" si="4"/>
        <v>3.4453710723612163</v>
      </c>
      <c r="L19" s="9">
        <f t="shared" si="5"/>
        <v>-1.1505629966585236</v>
      </c>
      <c r="M19" s="9">
        <f t="shared" si="6"/>
        <v>1.1512649875045629</v>
      </c>
    </row>
    <row r="20" spans="1:13" ht="10.5">
      <c r="A20" s="7" t="s">
        <v>14</v>
      </c>
      <c r="B20" s="19">
        <f t="shared" si="0"/>
        <v>11650</v>
      </c>
      <c r="C20" s="2">
        <f t="shared" si="2"/>
        <v>9111</v>
      </c>
      <c r="D20" s="10">
        <v>4383</v>
      </c>
      <c r="E20" s="10">
        <v>4728</v>
      </c>
      <c r="F20" s="2">
        <f t="shared" si="1"/>
        <v>2539</v>
      </c>
      <c r="G20" s="10">
        <v>1246</v>
      </c>
      <c r="H20" s="10">
        <v>1293</v>
      </c>
      <c r="I20" s="9">
        <f t="shared" si="3"/>
        <v>-3.0768258781905486</v>
      </c>
      <c r="J20" s="9">
        <f t="shared" si="4"/>
        <v>3.3190127200741304</v>
      </c>
      <c r="L20" s="9">
        <f t="shared" si="5"/>
        <v>-0.8746805941650522</v>
      </c>
      <c r="M20" s="9">
        <f t="shared" si="6"/>
        <v>0.9076741639289023</v>
      </c>
    </row>
    <row r="21" spans="1:13" ht="10.5">
      <c r="A21" s="7" t="s">
        <v>15</v>
      </c>
      <c r="B21" s="19">
        <f t="shared" si="0"/>
        <v>9964</v>
      </c>
      <c r="C21" s="2">
        <f t="shared" si="2"/>
        <v>8356</v>
      </c>
      <c r="D21" s="10">
        <v>3867</v>
      </c>
      <c r="E21" s="10">
        <v>4489</v>
      </c>
      <c r="F21" s="2">
        <f t="shared" si="1"/>
        <v>1608</v>
      </c>
      <c r="G21" s="10">
        <v>770</v>
      </c>
      <c r="H21" s="10">
        <v>838</v>
      </c>
      <c r="I21" s="9">
        <f t="shared" si="3"/>
        <v>-2.714598601634235</v>
      </c>
      <c r="J21" s="9">
        <f t="shared" si="4"/>
        <v>3.151236907870721</v>
      </c>
      <c r="L21" s="9">
        <f t="shared" si="5"/>
        <v>-0.5405329514503131</v>
      </c>
      <c r="M21" s="9">
        <f t="shared" si="6"/>
        <v>0.58826832898099</v>
      </c>
    </row>
    <row r="22" spans="1:13" ht="10.5">
      <c r="A22" s="7" t="s">
        <v>16</v>
      </c>
      <c r="B22" s="19">
        <f t="shared" si="0"/>
        <v>7833</v>
      </c>
      <c r="C22" s="2">
        <f t="shared" si="2"/>
        <v>6927</v>
      </c>
      <c r="D22" s="10">
        <v>3253</v>
      </c>
      <c r="E22" s="10">
        <v>3674</v>
      </c>
      <c r="F22" s="2">
        <f t="shared" si="1"/>
        <v>906</v>
      </c>
      <c r="G22" s="10">
        <v>405</v>
      </c>
      <c r="H22" s="10">
        <v>501</v>
      </c>
      <c r="I22" s="9">
        <f t="shared" si="3"/>
        <v>-2.283576222166063</v>
      </c>
      <c r="J22" s="9">
        <f t="shared" si="4"/>
        <v>2.5791143683486366</v>
      </c>
      <c r="L22" s="9">
        <f t="shared" si="5"/>
        <v>-0.2843062926459439</v>
      </c>
      <c r="M22" s="9">
        <f t="shared" si="6"/>
        <v>0.3516974138657232</v>
      </c>
    </row>
    <row r="23" spans="1:13" ht="10.5">
      <c r="A23" s="7" t="s">
        <v>17</v>
      </c>
      <c r="B23" s="19">
        <f t="shared" si="0"/>
        <v>5553</v>
      </c>
      <c r="C23" s="2">
        <f t="shared" si="2"/>
        <v>5055</v>
      </c>
      <c r="D23" s="10">
        <v>2237</v>
      </c>
      <c r="E23" s="10">
        <v>2818</v>
      </c>
      <c r="F23" s="2">
        <f t="shared" si="1"/>
        <v>498</v>
      </c>
      <c r="G23" s="10">
        <v>213</v>
      </c>
      <c r="H23" s="10">
        <v>285</v>
      </c>
      <c r="I23" s="9">
        <f t="shared" si="3"/>
        <v>-1.5703535225900653</v>
      </c>
      <c r="J23" s="9">
        <f t="shared" si="4"/>
        <v>1.978210204138938</v>
      </c>
      <c r="L23" s="9">
        <f t="shared" si="5"/>
        <v>-0.14952405020638532</v>
      </c>
      <c r="M23" s="9">
        <f t="shared" si="6"/>
        <v>0.2000673911212198</v>
      </c>
    </row>
    <row r="24" spans="1:13" ht="10.5">
      <c r="A24" s="7" t="s">
        <v>18</v>
      </c>
      <c r="B24" s="19">
        <f t="shared" si="0"/>
        <v>4765</v>
      </c>
      <c r="C24" s="2">
        <f t="shared" si="2"/>
        <v>4494</v>
      </c>
      <c r="D24" s="10">
        <v>1887</v>
      </c>
      <c r="E24" s="10">
        <v>2607</v>
      </c>
      <c r="F24" s="2">
        <f t="shared" si="1"/>
        <v>271</v>
      </c>
      <c r="G24" s="10">
        <v>98</v>
      </c>
      <c r="H24" s="10">
        <v>173</v>
      </c>
      <c r="I24" s="9">
        <f t="shared" si="3"/>
        <v>-1.3246567264762867</v>
      </c>
      <c r="J24" s="9">
        <f t="shared" si="4"/>
        <v>1.8300901356246315</v>
      </c>
      <c r="L24" s="9">
        <f t="shared" si="5"/>
        <v>-0.06879510291185803</v>
      </c>
      <c r="M24" s="9">
        <f t="shared" si="6"/>
        <v>0.1214444163648106</v>
      </c>
    </row>
    <row r="25" spans="1:13" ht="10.5">
      <c r="A25" s="8" t="s">
        <v>19</v>
      </c>
      <c r="B25" s="19">
        <f t="shared" si="0"/>
        <v>4056</v>
      </c>
      <c r="C25" s="2">
        <f t="shared" si="2"/>
        <v>3921</v>
      </c>
      <c r="D25" s="10">
        <v>1542</v>
      </c>
      <c r="E25" s="10">
        <v>2379</v>
      </c>
      <c r="F25" s="2">
        <f t="shared" si="1"/>
        <v>135</v>
      </c>
      <c r="G25" s="10">
        <v>55</v>
      </c>
      <c r="H25" s="10">
        <v>80</v>
      </c>
      <c r="I25" s="9">
        <f t="shared" si="3"/>
        <v>-1.082469884592705</v>
      </c>
      <c r="J25" s="9">
        <f t="shared" si="4"/>
        <v>1.6700362227276555</v>
      </c>
      <c r="L25" s="9">
        <f t="shared" si="5"/>
        <v>-0.03860949653216522</v>
      </c>
      <c r="M25" s="9">
        <f t="shared" si="6"/>
        <v>0.05615926768314941</v>
      </c>
    </row>
    <row r="26" spans="1:13" ht="10.5">
      <c r="A26" s="8" t="s">
        <v>20</v>
      </c>
      <c r="B26" s="19">
        <f t="shared" si="0"/>
        <v>3755</v>
      </c>
      <c r="C26" s="2">
        <f t="shared" si="2"/>
        <v>3678</v>
      </c>
      <c r="D26" s="10">
        <v>1296</v>
      </c>
      <c r="E26" s="10">
        <v>2382</v>
      </c>
      <c r="F26" s="2">
        <f t="shared" si="1"/>
        <v>77</v>
      </c>
      <c r="G26" s="10">
        <v>27</v>
      </c>
      <c r="H26" s="10">
        <v>50</v>
      </c>
      <c r="I26" s="9">
        <f t="shared" si="3"/>
        <v>-0.9097801364670205</v>
      </c>
      <c r="J26" s="9">
        <f t="shared" si="4"/>
        <v>1.6721421952657738</v>
      </c>
      <c r="L26" s="9">
        <f t="shared" si="5"/>
        <v>-0.018953752843062926</v>
      </c>
      <c r="M26" s="9">
        <f t="shared" si="6"/>
        <v>0.035099542301968385</v>
      </c>
    </row>
    <row r="27" spans="1:13" ht="10.5">
      <c r="A27" s="8" t="s">
        <v>73</v>
      </c>
      <c r="B27" s="19">
        <f t="shared" si="0"/>
        <v>3440</v>
      </c>
      <c r="C27" s="2">
        <f t="shared" si="2"/>
        <v>3407</v>
      </c>
      <c r="D27" s="10">
        <v>1158</v>
      </c>
      <c r="E27" s="10">
        <v>2249</v>
      </c>
      <c r="F27" s="2">
        <f t="shared" si="1"/>
        <v>33</v>
      </c>
      <c r="G27" s="10">
        <v>10</v>
      </c>
      <c r="H27" s="10">
        <v>23</v>
      </c>
      <c r="I27" s="9">
        <f t="shared" si="3"/>
        <v>-0.8129053997135878</v>
      </c>
      <c r="J27" s="9">
        <f t="shared" si="4"/>
        <v>1.5787774127425376</v>
      </c>
      <c r="L27" s="9">
        <f t="shared" si="5"/>
        <v>-0.007019908460393676</v>
      </c>
      <c r="M27" s="9">
        <f t="shared" si="6"/>
        <v>0.016145789458905456</v>
      </c>
    </row>
    <row r="28" spans="1:13" ht="10.5">
      <c r="A28" s="8" t="s">
        <v>74</v>
      </c>
      <c r="B28" s="19">
        <f t="shared" si="0"/>
        <v>1518</v>
      </c>
      <c r="C28" s="2">
        <f t="shared" si="2"/>
        <v>1503</v>
      </c>
      <c r="D28" s="10">
        <v>418</v>
      </c>
      <c r="E28" s="10">
        <v>1085</v>
      </c>
      <c r="F28" s="2">
        <f t="shared" si="1"/>
        <v>15</v>
      </c>
      <c r="G28" s="10">
        <v>5</v>
      </c>
      <c r="H28" s="10">
        <v>10</v>
      </c>
      <c r="I28" s="9">
        <f t="shared" si="3"/>
        <v>-0.2934321736444557</v>
      </c>
      <c r="J28" s="9">
        <f t="shared" si="4"/>
        <v>0.7616600679527139</v>
      </c>
      <c r="L28" s="9">
        <f t="shared" si="5"/>
        <v>-0.003509954230196838</v>
      </c>
      <c r="M28" s="9">
        <f t="shared" si="6"/>
        <v>0.007019908460393676</v>
      </c>
    </row>
    <row r="29" spans="1:13" ht="10.5">
      <c r="A29" s="8" t="s">
        <v>75</v>
      </c>
      <c r="B29" s="19">
        <f t="shared" si="0"/>
        <v>329</v>
      </c>
      <c r="C29" s="2">
        <f t="shared" si="2"/>
        <v>329</v>
      </c>
      <c r="D29" s="10">
        <v>88</v>
      </c>
      <c r="E29" s="10">
        <v>241</v>
      </c>
      <c r="F29" s="2">
        <f t="shared" si="1"/>
        <v>0</v>
      </c>
      <c r="G29" s="10">
        <v>0</v>
      </c>
      <c r="H29" s="10">
        <v>0</v>
      </c>
      <c r="I29" s="9">
        <f t="shared" si="3"/>
        <v>-0.06177519445146435</v>
      </c>
      <c r="J29" s="9">
        <f t="shared" si="4"/>
        <v>0.1691797938954876</v>
      </c>
      <c r="L29" s="9">
        <f t="shared" si="5"/>
        <v>0</v>
      </c>
      <c r="M29" s="9">
        <f t="shared" si="6"/>
        <v>0</v>
      </c>
    </row>
    <row r="30" spans="1:13" ht="10.5">
      <c r="A30" s="8" t="s">
        <v>76</v>
      </c>
      <c r="B30" s="19">
        <f t="shared" si="0"/>
        <v>48</v>
      </c>
      <c r="C30" s="2">
        <f t="shared" si="2"/>
        <v>48</v>
      </c>
      <c r="D30" s="1">
        <v>9</v>
      </c>
      <c r="E30" s="1">
        <v>39</v>
      </c>
      <c r="F30" s="2">
        <f t="shared" si="1"/>
        <v>0</v>
      </c>
      <c r="G30" s="10">
        <v>0</v>
      </c>
      <c r="H30" s="10">
        <v>0</v>
      </c>
      <c r="I30" s="9">
        <f t="shared" si="3"/>
        <v>-0.006317917614354308</v>
      </c>
      <c r="J30" s="9">
        <f t="shared" si="4"/>
        <v>0.02737764299553534</v>
      </c>
      <c r="L30" s="9">
        <f t="shared" si="5"/>
        <v>0</v>
      </c>
      <c r="M30" s="9">
        <f t="shared" si="6"/>
        <v>0</v>
      </c>
    </row>
    <row r="31" spans="1:8" ht="10.5">
      <c r="A31" s="8" t="s">
        <v>85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0.5">
      <c r="A32" s="8"/>
      <c r="B32" s="19"/>
      <c r="C32" s="2"/>
      <c r="F32" s="2"/>
      <c r="G32" s="10"/>
      <c r="H32" s="10"/>
    </row>
    <row r="33" spans="1:8" ht="10.5">
      <c r="A33" s="1" t="s">
        <v>89</v>
      </c>
      <c r="B33" s="19"/>
      <c r="C33" s="2"/>
      <c r="F33" s="2"/>
      <c r="G33" s="10"/>
      <c r="H33" s="10"/>
    </row>
    <row r="34" spans="1:8" ht="10.5">
      <c r="A34" s="8"/>
      <c r="B34" s="19"/>
      <c r="C34" s="2"/>
      <c r="F34" s="2"/>
      <c r="G34" s="10"/>
      <c r="H34" s="10"/>
    </row>
    <row r="63" spans="1:2" ht="10.5">
      <c r="A63" s="11" t="s">
        <v>83</v>
      </c>
      <c r="B63" s="11"/>
    </row>
    <row r="64" ht="10.5" thickBot="1"/>
    <row r="65" spans="1:6" ht="31.5" thickBot="1">
      <c r="A65" s="12"/>
      <c r="B65" s="13"/>
      <c r="C65" s="13"/>
      <c r="D65" s="13"/>
      <c r="E65" s="14" t="s">
        <v>82</v>
      </c>
      <c r="F65" s="15" t="s">
        <v>50</v>
      </c>
    </row>
    <row r="67" spans="1:15" ht="9.75">
      <c r="A67" s="1" t="s">
        <v>81</v>
      </c>
      <c r="E67" s="9">
        <f>+F8*100/B8</f>
        <v>24.57669951983826</v>
      </c>
      <c r="F67" s="9">
        <f>+E67*100/MM!E67</f>
        <v>155.3551770235243</v>
      </c>
      <c r="N67" s="9"/>
      <c r="O67" s="9"/>
    </row>
    <row r="68" spans="1:15" ht="9.75">
      <c r="A68" s="1" t="s">
        <v>44</v>
      </c>
      <c r="E68" s="9">
        <f>+(SUM(B10:B12)*100/B$8)</f>
        <v>13.855193328278999</v>
      </c>
      <c r="F68" s="9">
        <f>+E68*100/MM!E68</f>
        <v>107.45628960503554</v>
      </c>
      <c r="N68" s="9"/>
      <c r="O68" s="9"/>
    </row>
    <row r="69" spans="1:15" ht="9.75">
      <c r="A69" s="1" t="s">
        <v>45</v>
      </c>
      <c r="E69" s="9">
        <f>+(SUM(B23:B30)*100/B$8)</f>
        <v>16.471513211467723</v>
      </c>
      <c r="F69" s="9">
        <f>+E69*100/MM!E69</f>
        <v>82.24139043573749</v>
      </c>
      <c r="N69" s="9"/>
      <c r="O69" s="9"/>
    </row>
    <row r="70" spans="1:15" ht="9.75">
      <c r="A70" s="1" t="s">
        <v>46</v>
      </c>
      <c r="E70" s="9">
        <f>+(SUM(B26:B30)*100/B$8)</f>
        <v>6.3810967904978515</v>
      </c>
      <c r="F70" s="9">
        <f>+E70*100/MM!E70</f>
        <v>90.0843877220881</v>
      </c>
      <c r="N70" s="9"/>
      <c r="O70" s="9"/>
    </row>
    <row r="71" spans="1:15" ht="9.75">
      <c r="A71" s="1" t="s">
        <v>47</v>
      </c>
      <c r="E71" s="9">
        <f>SUM(B10:B12)*100/SUM(B23:B30)</f>
        <v>84.11609273781112</v>
      </c>
      <c r="F71" s="9">
        <f>+E71*100/MM!E71</f>
        <v>130.65962167675252</v>
      </c>
      <c r="N71" s="9"/>
      <c r="O71" s="9"/>
    </row>
    <row r="72" spans="1:15" ht="9.75">
      <c r="A72" s="1" t="s">
        <v>48</v>
      </c>
      <c r="E72" s="9">
        <f>+B10*100/B11</f>
        <v>89.37175968283013</v>
      </c>
      <c r="F72" s="9">
        <f>+E72*100/MM!E72</f>
        <v>96.24882094033381</v>
      </c>
      <c r="N72" s="9"/>
      <c r="O72" s="9"/>
    </row>
    <row r="74" ht="9.75">
      <c r="A74" s="1" t="s">
        <v>49</v>
      </c>
    </row>
    <row r="75" ht="9.75">
      <c r="A75" s="1" t="s">
        <v>90</v>
      </c>
    </row>
    <row r="77" ht="9.75">
      <c r="A77" s="1" t="s">
        <v>88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showGridLines="0" zoomScalePageLayoutView="0" workbookViewId="0" topLeftCell="A46">
      <selection activeCell="N66" sqref="N66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9" ht="10.5" thickBot="1">
      <c r="A1" s="11" t="s">
        <v>21</v>
      </c>
      <c r="B1" s="11"/>
      <c r="E1" s="11" t="s">
        <v>22</v>
      </c>
      <c r="F1" s="11" t="s">
        <v>36</v>
      </c>
      <c r="I1" s="38" t="str">
        <f>F1&amp;" "&amp;MM!$I$1</f>
        <v>13. PUENTE DE VALLECAS 01.01.21</v>
      </c>
    </row>
    <row r="2" spans="1:7" ht="10.5" thickBot="1">
      <c r="A2" s="11" t="s">
        <v>77</v>
      </c>
      <c r="B2" s="11"/>
      <c r="G2" s="21" t="s">
        <v>84</v>
      </c>
    </row>
    <row r="3" spans="1:9" ht="10.5">
      <c r="A3" s="11" t="s">
        <v>92</v>
      </c>
      <c r="B3" s="11"/>
      <c r="I3" s="36" t="s">
        <v>87</v>
      </c>
    </row>
    <row r="4" spans="1:2" ht="10.5" thickBot="1">
      <c r="A4" s="11"/>
      <c r="B4" s="11"/>
    </row>
    <row r="5" spans="1:8" ht="10.5" thickBot="1">
      <c r="A5" s="39" t="s">
        <v>23</v>
      </c>
      <c r="B5" s="42" t="s">
        <v>80</v>
      </c>
      <c r="C5" s="41" t="s">
        <v>78</v>
      </c>
      <c r="D5" s="41"/>
      <c r="E5" s="41"/>
      <c r="F5" s="41" t="s">
        <v>79</v>
      </c>
      <c r="G5" s="41"/>
      <c r="H5" s="41"/>
    </row>
    <row r="6" spans="1:8" ht="18" customHeight="1" thickBot="1">
      <c r="A6" s="40"/>
      <c r="B6" s="43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0.5">
      <c r="A8" s="5" t="s">
        <v>0</v>
      </c>
      <c r="B8" s="19">
        <f>+C8+F8</f>
        <v>239055</v>
      </c>
      <c r="C8" s="2">
        <f>+D8+E8</f>
        <v>190004</v>
      </c>
      <c r="D8" s="2">
        <f>SUM(D10:D31)</f>
        <v>89619</v>
      </c>
      <c r="E8" s="2">
        <f>SUM(E10:E31)</f>
        <v>100385</v>
      </c>
      <c r="F8" s="2">
        <f>+G8+H8</f>
        <v>49051</v>
      </c>
      <c r="G8" s="2">
        <f>SUM(G10:G31)</f>
        <v>23735</v>
      </c>
      <c r="H8" s="2">
        <f>SUM(H10:H31)</f>
        <v>25316</v>
      </c>
    </row>
    <row r="9" spans="1:8" ht="9.75">
      <c r="A9" s="6"/>
      <c r="B9" s="6"/>
      <c r="C9" s="3"/>
      <c r="D9" s="4"/>
      <c r="E9" s="4"/>
      <c r="F9" s="3"/>
      <c r="G9" s="10"/>
      <c r="H9" s="10"/>
    </row>
    <row r="10" spans="1:13" ht="10.5">
      <c r="A10" s="7" t="s">
        <v>5</v>
      </c>
      <c r="B10" s="19">
        <f aca="true" t="shared" si="0" ref="B10:B31">+C10+F10</f>
        <v>9828</v>
      </c>
      <c r="C10" s="2">
        <f>+D10+E10</f>
        <v>7191</v>
      </c>
      <c r="D10" s="10">
        <v>3663</v>
      </c>
      <c r="E10" s="10">
        <v>3528</v>
      </c>
      <c r="F10" s="2">
        <f aca="true" t="shared" si="1" ref="F10:F31">+G10+H10</f>
        <v>2637</v>
      </c>
      <c r="G10" s="10">
        <v>1366</v>
      </c>
      <c r="H10" s="10">
        <v>1271</v>
      </c>
      <c r="I10" s="9">
        <f>-D10/$B$8*100</f>
        <v>-1.532283365752651</v>
      </c>
      <c r="J10" s="9">
        <f>E10/$B$8*100</f>
        <v>1.4758110058354772</v>
      </c>
      <c r="L10" s="9">
        <f>-G10/$B$8*100</f>
        <v>-0.5714166196063668</v>
      </c>
      <c r="M10" s="9">
        <f>H10/$B$8*100</f>
        <v>0.5316768107757629</v>
      </c>
    </row>
    <row r="11" spans="1:13" ht="10.5">
      <c r="A11" s="7" t="s">
        <v>6</v>
      </c>
      <c r="B11" s="19">
        <f t="shared" si="0"/>
        <v>9984</v>
      </c>
      <c r="C11" s="2">
        <f aca="true" t="shared" si="2" ref="C11:C31">+D11+E11</f>
        <v>7816</v>
      </c>
      <c r="D11" s="10">
        <v>3977</v>
      </c>
      <c r="E11" s="10">
        <v>3839</v>
      </c>
      <c r="F11" s="2">
        <f t="shared" si="1"/>
        <v>2168</v>
      </c>
      <c r="G11" s="10">
        <v>1074</v>
      </c>
      <c r="H11" s="10">
        <v>1094</v>
      </c>
      <c r="I11" s="9">
        <f aca="true" t="shared" si="3" ref="I11:I30">-D11/$B$8*100</f>
        <v>-1.663633891782226</v>
      </c>
      <c r="J11" s="9">
        <f aca="true" t="shared" si="4" ref="J11:J30">E11/$B$8*100</f>
        <v>1.6059065905335592</v>
      </c>
      <c r="L11" s="9">
        <f aca="true" t="shared" si="5" ref="L11:L30">-G11/$B$8*100</f>
        <v>-0.4492689966744055</v>
      </c>
      <c r="M11" s="9">
        <f aca="true" t="shared" si="6" ref="M11:M30">H11/$B$8*100</f>
        <v>0.45763527221769046</v>
      </c>
    </row>
    <row r="12" spans="1:13" ht="10.5">
      <c r="A12" s="7" t="s">
        <v>7</v>
      </c>
      <c r="B12" s="19">
        <f t="shared" si="0"/>
        <v>10582</v>
      </c>
      <c r="C12" s="2">
        <f t="shared" si="2"/>
        <v>8730</v>
      </c>
      <c r="D12" s="10">
        <v>4577</v>
      </c>
      <c r="E12" s="10">
        <v>4153</v>
      </c>
      <c r="F12" s="2">
        <f t="shared" si="1"/>
        <v>1852</v>
      </c>
      <c r="G12" s="10">
        <v>978</v>
      </c>
      <c r="H12" s="10">
        <v>874</v>
      </c>
      <c r="I12" s="9">
        <f t="shared" si="3"/>
        <v>-1.9146221580807765</v>
      </c>
      <c r="J12" s="9">
        <f t="shared" si="4"/>
        <v>1.7372571165631339</v>
      </c>
      <c r="L12" s="9">
        <f t="shared" si="5"/>
        <v>-0.40911087406663743</v>
      </c>
      <c r="M12" s="9">
        <f t="shared" si="6"/>
        <v>0.3656062412415553</v>
      </c>
    </row>
    <row r="13" spans="1:13" ht="10.5">
      <c r="A13" s="7" t="s">
        <v>4</v>
      </c>
      <c r="B13" s="19">
        <f t="shared" si="0"/>
        <v>11307</v>
      </c>
      <c r="C13" s="2">
        <f t="shared" si="2"/>
        <v>9283</v>
      </c>
      <c r="D13" s="10">
        <v>4758</v>
      </c>
      <c r="E13" s="10">
        <v>4525</v>
      </c>
      <c r="F13" s="2">
        <f t="shared" si="1"/>
        <v>2024</v>
      </c>
      <c r="G13" s="10">
        <v>1029</v>
      </c>
      <c r="H13" s="10">
        <v>995</v>
      </c>
      <c r="I13" s="9">
        <f t="shared" si="3"/>
        <v>-1.9903369517475056</v>
      </c>
      <c r="J13" s="9">
        <f t="shared" si="4"/>
        <v>1.8928698416682352</v>
      </c>
      <c r="L13" s="9">
        <f t="shared" si="5"/>
        <v>-0.43044487670201415</v>
      </c>
      <c r="M13" s="9">
        <f t="shared" si="6"/>
        <v>0.4162222082784297</v>
      </c>
    </row>
    <row r="14" spans="1:13" ht="10.5">
      <c r="A14" s="7" t="s">
        <v>8</v>
      </c>
      <c r="B14" s="19">
        <f t="shared" si="0"/>
        <v>14657</v>
      </c>
      <c r="C14" s="2">
        <f t="shared" si="2"/>
        <v>10488</v>
      </c>
      <c r="D14" s="10">
        <v>5371</v>
      </c>
      <c r="E14" s="10">
        <v>5117</v>
      </c>
      <c r="F14" s="2">
        <f t="shared" si="1"/>
        <v>4169</v>
      </c>
      <c r="G14" s="10">
        <v>1992</v>
      </c>
      <c r="H14" s="10">
        <v>2177</v>
      </c>
      <c r="I14" s="9">
        <f t="shared" si="3"/>
        <v>-2.2467632971491915</v>
      </c>
      <c r="J14" s="9">
        <f t="shared" si="4"/>
        <v>2.1405115977494718</v>
      </c>
      <c r="L14" s="9">
        <f t="shared" si="5"/>
        <v>-0.8332810441111878</v>
      </c>
      <c r="M14" s="9">
        <f t="shared" si="6"/>
        <v>0.9106690928865742</v>
      </c>
    </row>
    <row r="15" spans="1:13" ht="10.5">
      <c r="A15" s="7" t="s">
        <v>9</v>
      </c>
      <c r="B15" s="19">
        <f t="shared" si="0"/>
        <v>17013</v>
      </c>
      <c r="C15" s="2">
        <f t="shared" si="2"/>
        <v>10747</v>
      </c>
      <c r="D15" s="10">
        <v>5431</v>
      </c>
      <c r="E15" s="10">
        <v>5316</v>
      </c>
      <c r="F15" s="2">
        <f t="shared" si="1"/>
        <v>6266</v>
      </c>
      <c r="G15" s="10">
        <v>2954</v>
      </c>
      <c r="H15" s="10">
        <v>3312</v>
      </c>
      <c r="I15" s="9">
        <f t="shared" si="3"/>
        <v>-2.2718621237790466</v>
      </c>
      <c r="J15" s="9">
        <f t="shared" si="4"/>
        <v>2.223756039405158</v>
      </c>
      <c r="L15" s="9">
        <f t="shared" si="5"/>
        <v>-1.235698897743197</v>
      </c>
      <c r="M15" s="9">
        <f t="shared" si="6"/>
        <v>1.385455229967999</v>
      </c>
    </row>
    <row r="16" spans="1:13" ht="10.5">
      <c r="A16" s="7" t="s">
        <v>10</v>
      </c>
      <c r="B16" s="19">
        <f t="shared" si="0"/>
        <v>17300</v>
      </c>
      <c r="C16" s="2">
        <f t="shared" si="2"/>
        <v>10798</v>
      </c>
      <c r="D16" s="10">
        <v>5546</v>
      </c>
      <c r="E16" s="10">
        <v>5252</v>
      </c>
      <c r="F16" s="2">
        <f t="shared" si="1"/>
        <v>6502</v>
      </c>
      <c r="G16" s="10">
        <v>3107</v>
      </c>
      <c r="H16" s="10">
        <v>3395</v>
      </c>
      <c r="I16" s="9">
        <f t="shared" si="3"/>
        <v>-2.3199682081529356</v>
      </c>
      <c r="J16" s="9">
        <f t="shared" si="4"/>
        <v>2.196983957666646</v>
      </c>
      <c r="L16" s="9">
        <f t="shared" si="5"/>
        <v>-1.2997009056493276</v>
      </c>
      <c r="M16" s="9">
        <f t="shared" si="6"/>
        <v>1.4201752734726318</v>
      </c>
    </row>
    <row r="17" spans="1:13" ht="10.5">
      <c r="A17" s="7" t="s">
        <v>11</v>
      </c>
      <c r="B17" s="19">
        <f t="shared" si="0"/>
        <v>17273</v>
      </c>
      <c r="C17" s="2">
        <f t="shared" si="2"/>
        <v>11205</v>
      </c>
      <c r="D17" s="10">
        <v>5611</v>
      </c>
      <c r="E17" s="10">
        <v>5594</v>
      </c>
      <c r="F17" s="2">
        <f t="shared" si="1"/>
        <v>6068</v>
      </c>
      <c r="G17" s="10">
        <v>3049</v>
      </c>
      <c r="H17" s="10">
        <v>3019</v>
      </c>
      <c r="I17" s="9">
        <f t="shared" si="3"/>
        <v>-2.347158603668612</v>
      </c>
      <c r="J17" s="9">
        <f t="shared" si="4"/>
        <v>2.3400472694568197</v>
      </c>
      <c r="L17" s="9">
        <f t="shared" si="5"/>
        <v>-1.2754387065738009</v>
      </c>
      <c r="M17" s="9">
        <f t="shared" si="6"/>
        <v>1.2628892932588736</v>
      </c>
    </row>
    <row r="18" spans="1:13" ht="10.5">
      <c r="A18" s="7" t="s">
        <v>12</v>
      </c>
      <c r="B18" s="19">
        <f t="shared" si="0"/>
        <v>18144</v>
      </c>
      <c r="C18" s="2">
        <f t="shared" si="2"/>
        <v>12856</v>
      </c>
      <c r="D18" s="10">
        <v>6281</v>
      </c>
      <c r="E18" s="10">
        <v>6575</v>
      </c>
      <c r="F18" s="2">
        <f t="shared" si="1"/>
        <v>5288</v>
      </c>
      <c r="G18" s="10">
        <v>2640</v>
      </c>
      <c r="H18" s="10">
        <v>2648</v>
      </c>
      <c r="I18" s="9">
        <f t="shared" si="3"/>
        <v>-2.62742883436866</v>
      </c>
      <c r="J18" s="9">
        <f t="shared" si="4"/>
        <v>2.7504130848549497</v>
      </c>
      <c r="L18" s="9">
        <f t="shared" si="5"/>
        <v>-1.1043483717136224</v>
      </c>
      <c r="M18" s="9">
        <f t="shared" si="6"/>
        <v>1.1076948819309365</v>
      </c>
    </row>
    <row r="19" spans="1:13" ht="10.5">
      <c r="A19" s="7" t="s">
        <v>13</v>
      </c>
      <c r="B19" s="19">
        <f t="shared" si="0"/>
        <v>18113</v>
      </c>
      <c r="C19" s="2">
        <f t="shared" si="2"/>
        <v>13898</v>
      </c>
      <c r="D19" s="10">
        <v>6763</v>
      </c>
      <c r="E19" s="10">
        <v>7135</v>
      </c>
      <c r="F19" s="2">
        <f t="shared" si="1"/>
        <v>4215</v>
      </c>
      <c r="G19" s="10">
        <v>2091</v>
      </c>
      <c r="H19" s="10">
        <v>2124</v>
      </c>
      <c r="I19" s="9">
        <f t="shared" si="3"/>
        <v>-2.829056074961829</v>
      </c>
      <c r="J19" s="9">
        <f t="shared" si="4"/>
        <v>2.98466880006693</v>
      </c>
      <c r="L19" s="9">
        <f t="shared" si="5"/>
        <v>-0.8746941080504487</v>
      </c>
      <c r="M19" s="9">
        <f t="shared" si="6"/>
        <v>0.8884984626968689</v>
      </c>
    </row>
    <row r="20" spans="1:13" ht="10.5">
      <c r="A20" s="7" t="s">
        <v>14</v>
      </c>
      <c r="B20" s="19">
        <f t="shared" si="0"/>
        <v>18905</v>
      </c>
      <c r="C20" s="2">
        <f t="shared" si="2"/>
        <v>15789</v>
      </c>
      <c r="D20" s="10">
        <v>7423</v>
      </c>
      <c r="E20" s="10">
        <v>8366</v>
      </c>
      <c r="F20" s="2">
        <f t="shared" si="1"/>
        <v>3116</v>
      </c>
      <c r="G20" s="10">
        <v>1495</v>
      </c>
      <c r="H20" s="10">
        <v>1621</v>
      </c>
      <c r="I20" s="9">
        <f t="shared" si="3"/>
        <v>-3.1051431678902346</v>
      </c>
      <c r="J20" s="9">
        <f t="shared" si="4"/>
        <v>3.499613059756123</v>
      </c>
      <c r="L20" s="9">
        <f t="shared" si="5"/>
        <v>-0.6253790968605552</v>
      </c>
      <c r="M20" s="9">
        <f t="shared" si="6"/>
        <v>0.6780866327832507</v>
      </c>
    </row>
    <row r="21" spans="1:13" ht="10.5">
      <c r="A21" s="7" t="s">
        <v>15</v>
      </c>
      <c r="B21" s="19">
        <f t="shared" si="0"/>
        <v>18709</v>
      </c>
      <c r="C21" s="2">
        <f t="shared" si="2"/>
        <v>16737</v>
      </c>
      <c r="D21" s="10">
        <v>7688</v>
      </c>
      <c r="E21" s="10">
        <v>9049</v>
      </c>
      <c r="F21" s="2">
        <f t="shared" si="1"/>
        <v>1972</v>
      </c>
      <c r="G21" s="10">
        <v>877</v>
      </c>
      <c r="H21" s="10">
        <v>1095</v>
      </c>
      <c r="I21" s="9">
        <f t="shared" si="3"/>
        <v>-3.2159963188387612</v>
      </c>
      <c r="J21" s="9">
        <f t="shared" si="4"/>
        <v>3.7853213695593064</v>
      </c>
      <c r="L21" s="9">
        <f t="shared" si="5"/>
        <v>-0.36686118257304806</v>
      </c>
      <c r="M21" s="9">
        <f t="shared" si="6"/>
        <v>0.45805358599485474</v>
      </c>
    </row>
    <row r="22" spans="1:13" ht="10.5">
      <c r="A22" s="7" t="s">
        <v>16</v>
      </c>
      <c r="B22" s="19">
        <f t="shared" si="0"/>
        <v>15535</v>
      </c>
      <c r="C22" s="2">
        <f t="shared" si="2"/>
        <v>14201</v>
      </c>
      <c r="D22" s="10">
        <v>6698</v>
      </c>
      <c r="E22" s="10">
        <v>7503</v>
      </c>
      <c r="F22" s="2">
        <f t="shared" si="1"/>
        <v>1334</v>
      </c>
      <c r="G22" s="10">
        <v>551</v>
      </c>
      <c r="H22" s="10">
        <v>783</v>
      </c>
      <c r="I22" s="9">
        <f t="shared" si="3"/>
        <v>-2.801865679446153</v>
      </c>
      <c r="J22" s="9">
        <f t="shared" si="4"/>
        <v>3.138608270063375</v>
      </c>
      <c r="L22" s="9">
        <f t="shared" si="5"/>
        <v>-0.23049089121750227</v>
      </c>
      <c r="M22" s="9">
        <f t="shared" si="6"/>
        <v>0.3275396875196085</v>
      </c>
    </row>
    <row r="23" spans="1:13" ht="10.5">
      <c r="A23" s="7" t="s">
        <v>17</v>
      </c>
      <c r="B23" s="19">
        <f t="shared" si="0"/>
        <v>10290</v>
      </c>
      <c r="C23" s="2">
        <f t="shared" si="2"/>
        <v>9591</v>
      </c>
      <c r="D23" s="10">
        <v>4355</v>
      </c>
      <c r="E23" s="10">
        <v>5236</v>
      </c>
      <c r="F23" s="2">
        <f t="shared" si="1"/>
        <v>699</v>
      </c>
      <c r="G23" s="10">
        <v>271</v>
      </c>
      <c r="H23" s="10">
        <v>428</v>
      </c>
      <c r="I23" s="9">
        <f t="shared" si="3"/>
        <v>-1.8217564995503126</v>
      </c>
      <c r="J23" s="9">
        <f t="shared" si="4"/>
        <v>2.190290937232018</v>
      </c>
      <c r="L23" s="9">
        <f t="shared" si="5"/>
        <v>-0.113363033611512</v>
      </c>
      <c r="M23" s="9">
        <f t="shared" si="6"/>
        <v>0.1790382966262994</v>
      </c>
    </row>
    <row r="24" spans="1:13" ht="10.5">
      <c r="A24" s="7" t="s">
        <v>18</v>
      </c>
      <c r="B24" s="19">
        <f t="shared" si="0"/>
        <v>8412</v>
      </c>
      <c r="C24" s="2">
        <f t="shared" si="2"/>
        <v>8069</v>
      </c>
      <c r="D24" s="10">
        <v>3471</v>
      </c>
      <c r="E24" s="10">
        <v>4598</v>
      </c>
      <c r="F24" s="2">
        <f t="shared" si="1"/>
        <v>343</v>
      </c>
      <c r="G24" s="10">
        <v>121</v>
      </c>
      <c r="H24" s="10">
        <v>222</v>
      </c>
      <c r="I24" s="9">
        <f t="shared" si="3"/>
        <v>-1.4519671205371147</v>
      </c>
      <c r="J24" s="9">
        <f t="shared" si="4"/>
        <v>1.9234067474012257</v>
      </c>
      <c r="L24" s="9">
        <f t="shared" si="5"/>
        <v>-0.05061596703687436</v>
      </c>
      <c r="M24" s="9">
        <f t="shared" si="6"/>
        <v>0.0928656585304637</v>
      </c>
    </row>
    <row r="25" spans="1:13" ht="10.5">
      <c r="A25" s="8" t="s">
        <v>19</v>
      </c>
      <c r="B25" s="19">
        <f t="shared" si="0"/>
        <v>7191</v>
      </c>
      <c r="C25" s="2">
        <f t="shared" si="2"/>
        <v>6982</v>
      </c>
      <c r="D25" s="10">
        <v>2798</v>
      </c>
      <c r="E25" s="10">
        <v>4184</v>
      </c>
      <c r="F25" s="2">
        <f t="shared" si="1"/>
        <v>209</v>
      </c>
      <c r="G25" s="10">
        <v>81</v>
      </c>
      <c r="H25" s="10">
        <v>128</v>
      </c>
      <c r="I25" s="9">
        <f t="shared" si="3"/>
        <v>-1.1704419485055741</v>
      </c>
      <c r="J25" s="9">
        <f t="shared" si="4"/>
        <v>1.7502248436552257</v>
      </c>
      <c r="L25" s="9">
        <f t="shared" si="5"/>
        <v>-0.03388341595030432</v>
      </c>
      <c r="M25" s="9">
        <f t="shared" si="6"/>
        <v>0.05354416347702411</v>
      </c>
    </row>
    <row r="26" spans="1:13" ht="10.5">
      <c r="A26" s="8" t="s">
        <v>20</v>
      </c>
      <c r="B26" s="19">
        <f t="shared" si="0"/>
        <v>6872</v>
      </c>
      <c r="C26" s="2">
        <f t="shared" si="2"/>
        <v>6758</v>
      </c>
      <c r="D26" s="10">
        <v>2410</v>
      </c>
      <c r="E26" s="10">
        <v>4348</v>
      </c>
      <c r="F26" s="2">
        <f t="shared" si="1"/>
        <v>114</v>
      </c>
      <c r="G26" s="10">
        <v>37</v>
      </c>
      <c r="H26" s="10">
        <v>77</v>
      </c>
      <c r="I26" s="9">
        <f t="shared" si="3"/>
        <v>-1.0081362029658447</v>
      </c>
      <c r="J26" s="9">
        <f t="shared" si="4"/>
        <v>1.8188283031101629</v>
      </c>
      <c r="L26" s="9">
        <f t="shared" si="5"/>
        <v>-0.015477609755077282</v>
      </c>
      <c r="M26" s="9">
        <f t="shared" si="6"/>
        <v>0.03221016084164732</v>
      </c>
    </row>
    <row r="27" spans="1:13" ht="10.5">
      <c r="A27" s="8" t="s">
        <v>73</v>
      </c>
      <c r="B27" s="19">
        <f t="shared" si="0"/>
        <v>5795</v>
      </c>
      <c r="C27" s="2">
        <f t="shared" si="2"/>
        <v>5742</v>
      </c>
      <c r="D27" s="10">
        <v>1921</v>
      </c>
      <c r="E27" s="10">
        <v>3821</v>
      </c>
      <c r="F27" s="2">
        <f t="shared" si="1"/>
        <v>53</v>
      </c>
      <c r="G27" s="10">
        <v>17</v>
      </c>
      <c r="H27" s="10">
        <v>36</v>
      </c>
      <c r="I27" s="9">
        <f t="shared" si="3"/>
        <v>-0.803580765932526</v>
      </c>
      <c r="J27" s="9">
        <f t="shared" si="4"/>
        <v>1.5983769425446028</v>
      </c>
      <c r="L27" s="9">
        <f t="shared" si="5"/>
        <v>-0.007111334211792265</v>
      </c>
      <c r="M27" s="9">
        <f t="shared" si="6"/>
        <v>0.015059295977913032</v>
      </c>
    </row>
    <row r="28" spans="1:13" ht="10.5">
      <c r="A28" s="8" t="s">
        <v>74</v>
      </c>
      <c r="B28" s="19">
        <f t="shared" si="0"/>
        <v>2533</v>
      </c>
      <c r="C28" s="2">
        <f t="shared" si="2"/>
        <v>2512</v>
      </c>
      <c r="D28" s="10">
        <v>726</v>
      </c>
      <c r="E28" s="10">
        <v>1786</v>
      </c>
      <c r="F28" s="2">
        <f t="shared" si="1"/>
        <v>21</v>
      </c>
      <c r="G28" s="10">
        <v>5</v>
      </c>
      <c r="H28" s="10">
        <v>16</v>
      </c>
      <c r="I28" s="9">
        <f t="shared" si="3"/>
        <v>-0.30369580222124615</v>
      </c>
      <c r="J28" s="9">
        <f t="shared" si="4"/>
        <v>0.7471084060153521</v>
      </c>
      <c r="L28" s="9">
        <f t="shared" si="5"/>
        <v>-0.0020915688858212547</v>
      </c>
      <c r="M28" s="9">
        <f t="shared" si="6"/>
        <v>0.006693020434628014</v>
      </c>
    </row>
    <row r="29" spans="1:13" ht="10.5">
      <c r="A29" s="8" t="s">
        <v>75</v>
      </c>
      <c r="B29" s="19">
        <f t="shared" si="0"/>
        <v>553</v>
      </c>
      <c r="C29" s="2">
        <f t="shared" si="2"/>
        <v>553</v>
      </c>
      <c r="D29" s="10">
        <v>141</v>
      </c>
      <c r="E29" s="10">
        <v>412</v>
      </c>
      <c r="F29" s="2">
        <f t="shared" si="1"/>
        <v>0</v>
      </c>
      <c r="G29" s="10">
        <v>0</v>
      </c>
      <c r="H29" s="10">
        <v>0</v>
      </c>
      <c r="I29" s="9">
        <f t="shared" si="3"/>
        <v>-0.058982242580159376</v>
      </c>
      <c r="J29" s="9">
        <f t="shared" si="4"/>
        <v>0.17234527619167136</v>
      </c>
      <c r="L29" s="9">
        <f t="shared" si="5"/>
        <v>0</v>
      </c>
      <c r="M29" s="9">
        <f t="shared" si="6"/>
        <v>0</v>
      </c>
    </row>
    <row r="30" spans="1:13" ht="10.5">
      <c r="A30" s="8" t="s">
        <v>76</v>
      </c>
      <c r="B30" s="19">
        <f t="shared" si="0"/>
        <v>59</v>
      </c>
      <c r="C30" s="2">
        <f t="shared" si="2"/>
        <v>58</v>
      </c>
      <c r="D30" s="1">
        <v>10</v>
      </c>
      <c r="E30" s="1">
        <v>48</v>
      </c>
      <c r="F30" s="2">
        <f t="shared" si="1"/>
        <v>1</v>
      </c>
      <c r="G30" s="10">
        <v>0</v>
      </c>
      <c r="H30" s="10">
        <v>1</v>
      </c>
      <c r="I30" s="9">
        <f t="shared" si="3"/>
        <v>-0.004183137771642509</v>
      </c>
      <c r="J30" s="9">
        <f t="shared" si="4"/>
        <v>0.02007906130388404</v>
      </c>
      <c r="L30" s="9">
        <f t="shared" si="5"/>
        <v>0</v>
      </c>
      <c r="M30" s="9">
        <f t="shared" si="6"/>
        <v>0.0004183137771642509</v>
      </c>
    </row>
    <row r="31" spans="1:8" ht="10.5">
      <c r="A31" s="8" t="s">
        <v>85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0.5">
      <c r="A32" s="8"/>
      <c r="B32" s="19"/>
      <c r="C32" s="2"/>
      <c r="F32" s="2"/>
      <c r="G32" s="10"/>
      <c r="H32" s="10"/>
    </row>
    <row r="33" spans="1:8" ht="10.5">
      <c r="A33" s="1" t="s">
        <v>89</v>
      </c>
      <c r="B33" s="19"/>
      <c r="C33" s="2"/>
      <c r="F33" s="2"/>
      <c r="G33" s="10"/>
      <c r="H33" s="10"/>
    </row>
    <row r="34" spans="1:8" ht="10.5">
      <c r="A34" s="8"/>
      <c r="B34" s="19"/>
      <c r="C34" s="2"/>
      <c r="F34" s="2"/>
      <c r="G34" s="10"/>
      <c r="H34" s="10"/>
    </row>
    <row r="63" spans="1:2" ht="10.5">
      <c r="A63" s="11" t="s">
        <v>83</v>
      </c>
      <c r="B63" s="11"/>
    </row>
    <row r="64" ht="10.5" thickBot="1"/>
    <row r="65" spans="1:6" ht="31.5" thickBot="1">
      <c r="A65" s="12"/>
      <c r="B65" s="13"/>
      <c r="C65" s="13"/>
      <c r="D65" s="13"/>
      <c r="E65" s="14" t="s">
        <v>82</v>
      </c>
      <c r="F65" s="15" t="s">
        <v>50</v>
      </c>
    </row>
    <row r="67" spans="1:15" ht="9.75">
      <c r="A67" s="1" t="s">
        <v>81</v>
      </c>
      <c r="E67" s="9">
        <f>+F8*100/B8</f>
        <v>20.51870908368367</v>
      </c>
      <c r="F67" s="9">
        <f>+E67*100/MM!E67</f>
        <v>129.70365200651852</v>
      </c>
      <c r="N67" s="9"/>
      <c r="O67" s="9"/>
    </row>
    <row r="68" spans="1:15" ht="9.75">
      <c r="A68" s="1" t="s">
        <v>44</v>
      </c>
      <c r="E68" s="9">
        <f>+(SUM(B10:B12)*100/B$8)</f>
        <v>12.714228943130243</v>
      </c>
      <c r="F68" s="9">
        <f>+E68*100/MM!E68</f>
        <v>98.60734780432195</v>
      </c>
      <c r="N68" s="9"/>
      <c r="O68" s="9"/>
    </row>
    <row r="69" spans="1:15" ht="9.75">
      <c r="A69" s="1" t="s">
        <v>45</v>
      </c>
      <c r="E69" s="9">
        <f>+(SUM(B23:B30)*100/B$8)</f>
        <v>17.445776076635084</v>
      </c>
      <c r="F69" s="9">
        <f>+E69*100/MM!E69</f>
        <v>87.10583316498746</v>
      </c>
      <c r="N69" s="9"/>
      <c r="O69" s="9"/>
    </row>
    <row r="70" spans="1:15" ht="9.75">
      <c r="A70" s="1" t="s">
        <v>46</v>
      </c>
      <c r="E70" s="9">
        <f>+(SUM(B26:B30)*100/B$8)</f>
        <v>6.614377444521136</v>
      </c>
      <c r="F70" s="9">
        <f>+E70*100/MM!E70</f>
        <v>93.37770007497221</v>
      </c>
      <c r="N70" s="9"/>
      <c r="O70" s="9"/>
    </row>
    <row r="71" spans="1:15" ht="9.75">
      <c r="A71" s="1" t="s">
        <v>47</v>
      </c>
      <c r="E71" s="9">
        <f>SUM(B10:B12)*100/SUM(B23:B30)</f>
        <v>72.87855173240618</v>
      </c>
      <c r="F71" s="9">
        <f>+E71*100/MM!E71</f>
        <v>113.20406937334424</v>
      </c>
      <c r="N71" s="9"/>
      <c r="O71" s="9"/>
    </row>
    <row r="72" spans="1:15" ht="9.75">
      <c r="A72" s="1" t="s">
        <v>48</v>
      </c>
      <c r="E72" s="9">
        <f>+B10*100/B11</f>
        <v>98.4375</v>
      </c>
      <c r="F72" s="9">
        <f>+E72*100/MM!E72</f>
        <v>106.01216027230495</v>
      </c>
      <c r="N72" s="9"/>
      <c r="O72" s="9"/>
    </row>
    <row r="74" ht="9.75">
      <c r="A74" s="1" t="s">
        <v>49</v>
      </c>
    </row>
    <row r="75" ht="9.75">
      <c r="A75" s="1" t="s">
        <v>90</v>
      </c>
    </row>
    <row r="77" ht="9.75">
      <c r="A77" s="1" t="s">
        <v>88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showGridLines="0" zoomScalePageLayoutView="0" workbookViewId="0" topLeftCell="A40">
      <selection activeCell="N66" sqref="N66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9" ht="10.5" thickBot="1">
      <c r="A1" s="11" t="s">
        <v>21</v>
      </c>
      <c r="B1" s="11"/>
      <c r="E1" s="11" t="s">
        <v>22</v>
      </c>
      <c r="F1" s="11" t="s">
        <v>37</v>
      </c>
      <c r="I1" s="38" t="str">
        <f>F1&amp;" "&amp;MM!$I$1</f>
        <v>14. MORATALAZ 01.01.21</v>
      </c>
    </row>
    <row r="2" spans="1:7" ht="10.5" thickBot="1">
      <c r="A2" s="11" t="s">
        <v>77</v>
      </c>
      <c r="B2" s="11"/>
      <c r="G2" s="21" t="s">
        <v>84</v>
      </c>
    </row>
    <row r="3" spans="1:9" ht="10.5">
      <c r="A3" s="11" t="s">
        <v>92</v>
      </c>
      <c r="B3" s="11"/>
      <c r="I3" s="36" t="s">
        <v>87</v>
      </c>
    </row>
    <row r="4" spans="1:2" ht="10.5" thickBot="1">
      <c r="A4" s="11"/>
      <c r="B4" s="11"/>
    </row>
    <row r="5" spans="1:8" ht="10.5" thickBot="1">
      <c r="A5" s="39" t="s">
        <v>23</v>
      </c>
      <c r="B5" s="42" t="s">
        <v>80</v>
      </c>
      <c r="C5" s="41" t="s">
        <v>78</v>
      </c>
      <c r="D5" s="41"/>
      <c r="E5" s="41"/>
      <c r="F5" s="41" t="s">
        <v>79</v>
      </c>
      <c r="G5" s="41"/>
      <c r="H5" s="41"/>
    </row>
    <row r="6" spans="1:8" ht="18" customHeight="1" thickBot="1">
      <c r="A6" s="40"/>
      <c r="B6" s="43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0.5">
      <c r="A8" s="5" t="s">
        <v>0</v>
      </c>
      <c r="B8" s="19">
        <f>+C8+F8</f>
        <v>93810</v>
      </c>
      <c r="C8" s="2">
        <f>+D8+E8</f>
        <v>83780</v>
      </c>
      <c r="D8" s="2">
        <f>SUM(D10:D31)</f>
        <v>38228</v>
      </c>
      <c r="E8" s="2">
        <f>SUM(E10:E31)</f>
        <v>45552</v>
      </c>
      <c r="F8" s="2">
        <f>+G8+H8</f>
        <v>10030</v>
      </c>
      <c r="G8" s="2">
        <f>SUM(G10:G31)</f>
        <v>4434</v>
      </c>
      <c r="H8" s="2">
        <f>SUM(H10:H31)</f>
        <v>5596</v>
      </c>
    </row>
    <row r="9" spans="1:8" ht="9.75">
      <c r="A9" s="6"/>
      <c r="B9" s="6"/>
      <c r="C9" s="3"/>
      <c r="D9" s="4"/>
      <c r="E9" s="4"/>
      <c r="F9" s="3"/>
      <c r="G9" s="10"/>
      <c r="H9" s="10"/>
    </row>
    <row r="10" spans="1:13" ht="10.5">
      <c r="A10" s="7" t="s">
        <v>5</v>
      </c>
      <c r="B10" s="19">
        <f aca="true" t="shared" si="0" ref="B10:B31">+C10+F10</f>
        <v>2942</v>
      </c>
      <c r="C10" s="2">
        <f>+D10+E10</f>
        <v>2538</v>
      </c>
      <c r="D10" s="10">
        <v>1247</v>
      </c>
      <c r="E10" s="10">
        <v>1291</v>
      </c>
      <c r="F10" s="2">
        <f aca="true" t="shared" si="1" ref="F10:F31">+G10+H10</f>
        <v>404</v>
      </c>
      <c r="G10" s="10">
        <v>185</v>
      </c>
      <c r="H10" s="10">
        <v>219</v>
      </c>
      <c r="I10" s="9">
        <f>-D10/$B$8*100</f>
        <v>-1.3292825924741498</v>
      </c>
      <c r="J10" s="9">
        <f>E10/$B$8*100</f>
        <v>1.3761859076857479</v>
      </c>
      <c r="L10" s="9">
        <f>-G10/$B$8*100</f>
        <v>-0.1972071207760367</v>
      </c>
      <c r="M10" s="9">
        <f>H10/$B$8*100</f>
        <v>0.23345059162136234</v>
      </c>
    </row>
    <row r="11" spans="1:13" ht="10.5">
      <c r="A11" s="7" t="s">
        <v>6</v>
      </c>
      <c r="B11" s="19">
        <f t="shared" si="0"/>
        <v>3281</v>
      </c>
      <c r="C11" s="2">
        <f aca="true" t="shared" si="2" ref="C11:C31">+D11+E11</f>
        <v>2906</v>
      </c>
      <c r="D11" s="10">
        <v>1474</v>
      </c>
      <c r="E11" s="10">
        <v>1432</v>
      </c>
      <c r="F11" s="2">
        <f t="shared" si="1"/>
        <v>375</v>
      </c>
      <c r="G11" s="10">
        <v>177</v>
      </c>
      <c r="H11" s="10">
        <v>198</v>
      </c>
      <c r="I11" s="9">
        <f aca="true" t="shared" si="3" ref="I11:I30">-D11/$B$8*100</f>
        <v>-1.5712610595885301</v>
      </c>
      <c r="J11" s="9">
        <f aca="true" t="shared" si="4" ref="J11:J30">E11/$B$8*100</f>
        <v>1.5264897132501865</v>
      </c>
      <c r="L11" s="9">
        <f aca="true" t="shared" si="5" ref="L11:L30">-G11/$B$8*100</f>
        <v>-0.18867924528301888</v>
      </c>
      <c r="M11" s="9">
        <f aca="true" t="shared" si="6" ref="M11:M30">H11/$B$8*100</f>
        <v>0.2110649184521906</v>
      </c>
    </row>
    <row r="12" spans="1:13" ht="10.5">
      <c r="A12" s="7" t="s">
        <v>7</v>
      </c>
      <c r="B12" s="19">
        <f t="shared" si="0"/>
        <v>3686</v>
      </c>
      <c r="C12" s="2">
        <f t="shared" si="2"/>
        <v>3317</v>
      </c>
      <c r="D12" s="10">
        <v>1739</v>
      </c>
      <c r="E12" s="10">
        <v>1578</v>
      </c>
      <c r="F12" s="2">
        <f t="shared" si="1"/>
        <v>369</v>
      </c>
      <c r="G12" s="10">
        <v>186</v>
      </c>
      <c r="H12" s="10">
        <v>183</v>
      </c>
      <c r="I12" s="9">
        <f t="shared" si="3"/>
        <v>-1.8537469352947447</v>
      </c>
      <c r="J12" s="9">
        <f t="shared" si="4"/>
        <v>1.6821234409977615</v>
      </c>
      <c r="L12" s="9">
        <f t="shared" si="5"/>
        <v>-0.19827310521266392</v>
      </c>
      <c r="M12" s="9">
        <f t="shared" si="6"/>
        <v>0.1950751519027822</v>
      </c>
    </row>
    <row r="13" spans="1:13" ht="10.5">
      <c r="A13" s="7" t="s">
        <v>4</v>
      </c>
      <c r="B13" s="19">
        <f t="shared" si="0"/>
        <v>4264</v>
      </c>
      <c r="C13" s="2">
        <f t="shared" si="2"/>
        <v>3839</v>
      </c>
      <c r="D13" s="10">
        <v>1891</v>
      </c>
      <c r="E13" s="10">
        <v>1948</v>
      </c>
      <c r="F13" s="2">
        <f t="shared" si="1"/>
        <v>425</v>
      </c>
      <c r="G13" s="10">
        <v>232</v>
      </c>
      <c r="H13" s="10">
        <v>193</v>
      </c>
      <c r="I13" s="9">
        <f t="shared" si="3"/>
        <v>-2.0157765696620826</v>
      </c>
      <c r="J13" s="9">
        <f t="shared" si="4"/>
        <v>2.076537682549835</v>
      </c>
      <c r="L13" s="9">
        <f t="shared" si="5"/>
        <v>-0.24730838929751625</v>
      </c>
      <c r="M13" s="9">
        <f t="shared" si="6"/>
        <v>0.20573499626905448</v>
      </c>
    </row>
    <row r="14" spans="1:13" ht="10.5">
      <c r="A14" s="7" t="s">
        <v>8</v>
      </c>
      <c r="B14" s="19">
        <f t="shared" si="0"/>
        <v>5096</v>
      </c>
      <c r="C14" s="2">
        <f t="shared" si="2"/>
        <v>4213</v>
      </c>
      <c r="D14" s="10">
        <v>2137</v>
      </c>
      <c r="E14" s="10">
        <v>2076</v>
      </c>
      <c r="F14" s="2">
        <f t="shared" si="1"/>
        <v>883</v>
      </c>
      <c r="G14" s="10">
        <v>420</v>
      </c>
      <c r="H14" s="10">
        <v>463</v>
      </c>
      <c r="I14" s="9">
        <f t="shared" si="3"/>
        <v>-2.27800874107238</v>
      </c>
      <c r="J14" s="9">
        <f t="shared" si="4"/>
        <v>2.2129836904381195</v>
      </c>
      <c r="L14" s="9">
        <f t="shared" si="5"/>
        <v>-0.4477134633834346</v>
      </c>
      <c r="M14" s="9">
        <f t="shared" si="6"/>
        <v>0.49355079415840525</v>
      </c>
    </row>
    <row r="15" spans="1:13" ht="10.5">
      <c r="A15" s="7" t="s">
        <v>9</v>
      </c>
      <c r="B15" s="19">
        <f t="shared" si="0"/>
        <v>5569</v>
      </c>
      <c r="C15" s="2">
        <f t="shared" si="2"/>
        <v>4377</v>
      </c>
      <c r="D15" s="10">
        <v>2242</v>
      </c>
      <c r="E15" s="10">
        <v>2135</v>
      </c>
      <c r="F15" s="2">
        <f t="shared" si="1"/>
        <v>1192</v>
      </c>
      <c r="G15" s="10">
        <v>512</v>
      </c>
      <c r="H15" s="10">
        <v>680</v>
      </c>
      <c r="I15" s="9">
        <f t="shared" si="3"/>
        <v>-2.3899371069182394</v>
      </c>
      <c r="J15" s="9">
        <f t="shared" si="4"/>
        <v>2.2758767721991258</v>
      </c>
      <c r="L15" s="9">
        <f t="shared" si="5"/>
        <v>-0.5457840315531393</v>
      </c>
      <c r="M15" s="9">
        <f t="shared" si="6"/>
        <v>0.7248694169065132</v>
      </c>
    </row>
    <row r="16" spans="1:13" ht="10.5">
      <c r="A16" s="7" t="s">
        <v>10</v>
      </c>
      <c r="B16" s="19">
        <f t="shared" si="0"/>
        <v>5115</v>
      </c>
      <c r="C16" s="2">
        <f t="shared" si="2"/>
        <v>3888</v>
      </c>
      <c r="D16" s="10">
        <v>1974</v>
      </c>
      <c r="E16" s="10">
        <v>1914</v>
      </c>
      <c r="F16" s="2">
        <f t="shared" si="1"/>
        <v>1227</v>
      </c>
      <c r="G16" s="10">
        <v>553</v>
      </c>
      <c r="H16" s="10">
        <v>674</v>
      </c>
      <c r="I16" s="9">
        <f t="shared" si="3"/>
        <v>-2.1042532779021426</v>
      </c>
      <c r="J16" s="9">
        <f t="shared" si="4"/>
        <v>2.0402942117045093</v>
      </c>
      <c r="L16" s="9">
        <f t="shared" si="5"/>
        <v>-0.5894893934548556</v>
      </c>
      <c r="M16" s="9">
        <f t="shared" si="6"/>
        <v>0.7184735102867498</v>
      </c>
    </row>
    <row r="17" spans="1:13" ht="10.5">
      <c r="A17" s="7" t="s">
        <v>11</v>
      </c>
      <c r="B17" s="19">
        <f t="shared" si="0"/>
        <v>5412</v>
      </c>
      <c r="C17" s="2">
        <f t="shared" si="2"/>
        <v>4153</v>
      </c>
      <c r="D17" s="10">
        <v>2070</v>
      </c>
      <c r="E17" s="10">
        <v>2083</v>
      </c>
      <c r="F17" s="2">
        <f t="shared" si="1"/>
        <v>1259</v>
      </c>
      <c r="G17" s="10">
        <v>553</v>
      </c>
      <c r="H17" s="10">
        <v>706</v>
      </c>
      <c r="I17" s="9">
        <f t="shared" si="3"/>
        <v>-2.2065877838183563</v>
      </c>
      <c r="J17" s="9">
        <f t="shared" si="4"/>
        <v>2.22044558149451</v>
      </c>
      <c r="L17" s="9">
        <f t="shared" si="5"/>
        <v>-0.5894893934548556</v>
      </c>
      <c r="M17" s="9">
        <f t="shared" si="6"/>
        <v>0.752585012258821</v>
      </c>
    </row>
    <row r="18" spans="1:13" ht="10.5">
      <c r="A18" s="7" t="s">
        <v>12</v>
      </c>
      <c r="B18" s="19">
        <f t="shared" si="0"/>
        <v>5711</v>
      </c>
      <c r="C18" s="2">
        <f t="shared" si="2"/>
        <v>4701</v>
      </c>
      <c r="D18" s="10">
        <v>2250</v>
      </c>
      <c r="E18" s="10">
        <v>2451</v>
      </c>
      <c r="F18" s="2">
        <f t="shared" si="1"/>
        <v>1010</v>
      </c>
      <c r="G18" s="10">
        <v>450</v>
      </c>
      <c r="H18" s="10">
        <v>560</v>
      </c>
      <c r="I18" s="9">
        <f t="shared" si="3"/>
        <v>-2.3984649824112565</v>
      </c>
      <c r="J18" s="9">
        <f t="shared" si="4"/>
        <v>2.612727854173329</v>
      </c>
      <c r="L18" s="9">
        <f t="shared" si="5"/>
        <v>-0.4796929964822514</v>
      </c>
      <c r="M18" s="9">
        <f t="shared" si="6"/>
        <v>0.5969512845112461</v>
      </c>
    </row>
    <row r="19" spans="1:13" ht="10.5">
      <c r="A19" s="7" t="s">
        <v>13</v>
      </c>
      <c r="B19" s="19">
        <f t="shared" si="0"/>
        <v>6574</v>
      </c>
      <c r="C19" s="2">
        <f t="shared" si="2"/>
        <v>5706</v>
      </c>
      <c r="D19" s="10">
        <v>2677</v>
      </c>
      <c r="E19" s="10">
        <v>3029</v>
      </c>
      <c r="F19" s="2">
        <f t="shared" si="1"/>
        <v>868</v>
      </c>
      <c r="G19" s="10">
        <v>399</v>
      </c>
      <c r="H19" s="10">
        <v>469</v>
      </c>
      <c r="I19" s="9">
        <f t="shared" si="3"/>
        <v>-2.853640336851082</v>
      </c>
      <c r="J19" s="9">
        <f t="shared" si="4"/>
        <v>3.2288668585438653</v>
      </c>
      <c r="L19" s="9">
        <f t="shared" si="5"/>
        <v>-0.42532779021426287</v>
      </c>
      <c r="M19" s="9">
        <f t="shared" si="6"/>
        <v>0.49994670077816866</v>
      </c>
    </row>
    <row r="20" spans="1:13" ht="10.5">
      <c r="A20" s="7" t="s">
        <v>14</v>
      </c>
      <c r="B20" s="19">
        <f t="shared" si="0"/>
        <v>7518</v>
      </c>
      <c r="C20" s="2">
        <f t="shared" si="2"/>
        <v>6855</v>
      </c>
      <c r="D20" s="10">
        <v>3155</v>
      </c>
      <c r="E20" s="10">
        <v>3700</v>
      </c>
      <c r="F20" s="2">
        <f t="shared" si="1"/>
        <v>663</v>
      </c>
      <c r="G20" s="10">
        <v>278</v>
      </c>
      <c r="H20" s="10">
        <v>385</v>
      </c>
      <c r="I20" s="9">
        <f t="shared" si="3"/>
        <v>-3.3631808975588955</v>
      </c>
      <c r="J20" s="9">
        <f t="shared" si="4"/>
        <v>3.9441424155207336</v>
      </c>
      <c r="L20" s="9">
        <f t="shared" si="5"/>
        <v>-0.2963436733823686</v>
      </c>
      <c r="M20" s="9">
        <f t="shared" si="6"/>
        <v>0.4104040081014817</v>
      </c>
    </row>
    <row r="21" spans="1:13" ht="10.5">
      <c r="A21" s="7" t="s">
        <v>15</v>
      </c>
      <c r="B21" s="19">
        <f t="shared" si="0"/>
        <v>7742</v>
      </c>
      <c r="C21" s="2">
        <f t="shared" si="2"/>
        <v>7251</v>
      </c>
      <c r="D21" s="10">
        <v>3329</v>
      </c>
      <c r="E21" s="10">
        <v>3922</v>
      </c>
      <c r="F21" s="2">
        <f t="shared" si="1"/>
        <v>491</v>
      </c>
      <c r="G21" s="10">
        <v>197</v>
      </c>
      <c r="H21" s="10">
        <v>294</v>
      </c>
      <c r="I21" s="9">
        <f t="shared" si="3"/>
        <v>-3.548662189532033</v>
      </c>
      <c r="J21" s="9">
        <f t="shared" si="4"/>
        <v>4.1807909604519775</v>
      </c>
      <c r="L21" s="9">
        <f t="shared" si="5"/>
        <v>-0.20999893401556338</v>
      </c>
      <c r="M21" s="9">
        <f t="shared" si="6"/>
        <v>0.31339942436840423</v>
      </c>
    </row>
    <row r="22" spans="1:13" ht="10.5">
      <c r="A22" s="7" t="s">
        <v>16</v>
      </c>
      <c r="B22" s="19">
        <f t="shared" si="0"/>
        <v>6459</v>
      </c>
      <c r="C22" s="2">
        <f t="shared" si="2"/>
        <v>6109</v>
      </c>
      <c r="D22" s="10">
        <v>2758</v>
      </c>
      <c r="E22" s="10">
        <v>3351</v>
      </c>
      <c r="F22" s="2">
        <f t="shared" si="1"/>
        <v>350</v>
      </c>
      <c r="G22" s="10">
        <v>114</v>
      </c>
      <c r="H22" s="10">
        <v>236</v>
      </c>
      <c r="I22" s="9">
        <f t="shared" si="3"/>
        <v>-2.939985076217887</v>
      </c>
      <c r="J22" s="9">
        <f t="shared" si="4"/>
        <v>3.5721138471378318</v>
      </c>
      <c r="L22" s="9">
        <f t="shared" si="5"/>
        <v>-0.12152222577550367</v>
      </c>
      <c r="M22" s="9">
        <f t="shared" si="6"/>
        <v>0.25157232704402516</v>
      </c>
    </row>
    <row r="23" spans="1:13" ht="10.5">
      <c r="A23" s="7" t="s">
        <v>17</v>
      </c>
      <c r="B23" s="19">
        <f t="shared" si="0"/>
        <v>4997</v>
      </c>
      <c r="C23" s="2">
        <f t="shared" si="2"/>
        <v>4765</v>
      </c>
      <c r="D23" s="10">
        <v>2060</v>
      </c>
      <c r="E23" s="10">
        <v>2705</v>
      </c>
      <c r="F23" s="2">
        <f t="shared" si="1"/>
        <v>232</v>
      </c>
      <c r="G23" s="10">
        <v>87</v>
      </c>
      <c r="H23" s="10">
        <v>145</v>
      </c>
      <c r="I23" s="9">
        <f t="shared" si="3"/>
        <v>-2.1959279394520843</v>
      </c>
      <c r="J23" s="9">
        <f t="shared" si="4"/>
        <v>2.8834879010766445</v>
      </c>
      <c r="L23" s="9">
        <f t="shared" si="5"/>
        <v>-0.0927406459865686</v>
      </c>
      <c r="M23" s="9">
        <f t="shared" si="6"/>
        <v>0.15456774331094766</v>
      </c>
    </row>
    <row r="24" spans="1:13" ht="10.5">
      <c r="A24" s="7" t="s">
        <v>18</v>
      </c>
      <c r="B24" s="19">
        <f t="shared" si="0"/>
        <v>4624</v>
      </c>
      <c r="C24" s="2">
        <f t="shared" si="2"/>
        <v>4513</v>
      </c>
      <c r="D24" s="10">
        <v>1816</v>
      </c>
      <c r="E24" s="10">
        <v>2697</v>
      </c>
      <c r="F24" s="2">
        <f t="shared" si="1"/>
        <v>111</v>
      </c>
      <c r="G24" s="10">
        <v>35</v>
      </c>
      <c r="H24" s="10">
        <v>76</v>
      </c>
      <c r="I24" s="9">
        <f t="shared" si="3"/>
        <v>-1.9358277369150412</v>
      </c>
      <c r="J24" s="9">
        <f t="shared" si="4"/>
        <v>2.8749600255836265</v>
      </c>
      <c r="L24" s="9">
        <f t="shared" si="5"/>
        <v>-0.03730945528195288</v>
      </c>
      <c r="M24" s="9">
        <f t="shared" si="6"/>
        <v>0.08101481718366911</v>
      </c>
    </row>
    <row r="25" spans="1:13" ht="10.5">
      <c r="A25" s="8" t="s">
        <v>19</v>
      </c>
      <c r="B25" s="19">
        <f t="shared" si="0"/>
        <v>4968</v>
      </c>
      <c r="C25" s="2">
        <f t="shared" si="2"/>
        <v>4878</v>
      </c>
      <c r="D25" s="10">
        <v>1907</v>
      </c>
      <c r="E25" s="10">
        <v>2971</v>
      </c>
      <c r="F25" s="2">
        <f t="shared" si="1"/>
        <v>90</v>
      </c>
      <c r="G25" s="10">
        <v>26</v>
      </c>
      <c r="H25" s="10">
        <v>64</v>
      </c>
      <c r="I25" s="9">
        <f t="shared" si="3"/>
        <v>-2.0328323206481187</v>
      </c>
      <c r="J25" s="9">
        <f t="shared" si="4"/>
        <v>3.167039761219486</v>
      </c>
      <c r="L25" s="9">
        <f t="shared" si="5"/>
        <v>-0.027715595352307856</v>
      </c>
      <c r="M25" s="9">
        <f t="shared" si="6"/>
        <v>0.06822300394414241</v>
      </c>
    </row>
    <row r="26" spans="1:13" ht="10.5">
      <c r="A26" s="8" t="s">
        <v>20</v>
      </c>
      <c r="B26" s="19">
        <f t="shared" si="0"/>
        <v>4544</v>
      </c>
      <c r="C26" s="2">
        <f t="shared" si="2"/>
        <v>4502</v>
      </c>
      <c r="D26" s="10">
        <v>1645</v>
      </c>
      <c r="E26" s="10">
        <v>2857</v>
      </c>
      <c r="F26" s="2">
        <f t="shared" si="1"/>
        <v>42</v>
      </c>
      <c r="G26" s="10">
        <v>15</v>
      </c>
      <c r="H26" s="10">
        <v>27</v>
      </c>
      <c r="I26" s="9">
        <f t="shared" si="3"/>
        <v>-1.7535443982517855</v>
      </c>
      <c r="J26" s="9">
        <f t="shared" si="4"/>
        <v>3.0455175354439827</v>
      </c>
      <c r="L26" s="9">
        <f t="shared" si="5"/>
        <v>-0.01598976654940838</v>
      </c>
      <c r="M26" s="9">
        <f t="shared" si="6"/>
        <v>0.02878157978893508</v>
      </c>
    </row>
    <row r="27" spans="1:13" ht="10.5">
      <c r="A27" s="8" t="s">
        <v>73</v>
      </c>
      <c r="B27" s="19">
        <f t="shared" si="0"/>
        <v>3535</v>
      </c>
      <c r="C27" s="2">
        <f t="shared" si="2"/>
        <v>3514</v>
      </c>
      <c r="D27" s="10">
        <v>1336</v>
      </c>
      <c r="E27" s="10">
        <v>2178</v>
      </c>
      <c r="F27" s="2">
        <f t="shared" si="1"/>
        <v>21</v>
      </c>
      <c r="G27" s="10">
        <v>7</v>
      </c>
      <c r="H27" s="10">
        <v>14</v>
      </c>
      <c r="I27" s="9">
        <f t="shared" si="3"/>
        <v>-1.424155207333973</v>
      </c>
      <c r="J27" s="9">
        <f t="shared" si="4"/>
        <v>2.321714102974097</v>
      </c>
      <c r="L27" s="9">
        <f t="shared" si="5"/>
        <v>-0.007461891056390576</v>
      </c>
      <c r="M27" s="9">
        <f t="shared" si="6"/>
        <v>0.014923782112781152</v>
      </c>
    </row>
    <row r="28" spans="1:13" ht="10.5">
      <c r="A28" s="8" t="s">
        <v>74</v>
      </c>
      <c r="B28" s="19">
        <f t="shared" si="0"/>
        <v>1458</v>
      </c>
      <c r="C28" s="2">
        <f t="shared" si="2"/>
        <v>1447</v>
      </c>
      <c r="D28" s="10">
        <v>455</v>
      </c>
      <c r="E28" s="10">
        <v>992</v>
      </c>
      <c r="F28" s="2">
        <f t="shared" si="1"/>
        <v>11</v>
      </c>
      <c r="G28" s="10">
        <v>7</v>
      </c>
      <c r="H28" s="10">
        <v>4</v>
      </c>
      <c r="I28" s="9">
        <f t="shared" si="3"/>
        <v>-0.4850229186653875</v>
      </c>
      <c r="J28" s="9">
        <f t="shared" si="4"/>
        <v>1.0574565611342075</v>
      </c>
      <c r="L28" s="9">
        <f t="shared" si="5"/>
        <v>-0.007461891056390576</v>
      </c>
      <c r="M28" s="9">
        <f t="shared" si="6"/>
        <v>0.0042639377465089005</v>
      </c>
    </row>
    <row r="29" spans="1:13" ht="10.5">
      <c r="A29" s="8" t="s">
        <v>75</v>
      </c>
      <c r="B29" s="19">
        <f t="shared" si="0"/>
        <v>270</v>
      </c>
      <c r="C29" s="2">
        <f t="shared" si="2"/>
        <v>263</v>
      </c>
      <c r="D29" s="10">
        <v>64</v>
      </c>
      <c r="E29" s="10">
        <v>199</v>
      </c>
      <c r="F29" s="2">
        <f t="shared" si="1"/>
        <v>7</v>
      </c>
      <c r="G29" s="10">
        <v>1</v>
      </c>
      <c r="H29" s="10">
        <v>6</v>
      </c>
      <c r="I29" s="9">
        <f t="shared" si="3"/>
        <v>-0.06822300394414241</v>
      </c>
      <c r="J29" s="9">
        <f t="shared" si="4"/>
        <v>0.21213090288881783</v>
      </c>
      <c r="L29" s="9">
        <f t="shared" si="5"/>
        <v>-0.0010659844366272251</v>
      </c>
      <c r="M29" s="9">
        <f t="shared" si="6"/>
        <v>0.0063959066197633516</v>
      </c>
    </row>
    <row r="30" spans="1:13" ht="10.5">
      <c r="A30" s="8" t="s">
        <v>76</v>
      </c>
      <c r="B30" s="19">
        <f t="shared" si="0"/>
        <v>45</v>
      </c>
      <c r="C30" s="2">
        <f t="shared" si="2"/>
        <v>45</v>
      </c>
      <c r="D30" s="1">
        <v>2</v>
      </c>
      <c r="E30" s="1">
        <v>43</v>
      </c>
      <c r="F30" s="2">
        <f t="shared" si="1"/>
        <v>0</v>
      </c>
      <c r="G30" s="10">
        <v>0</v>
      </c>
      <c r="H30" s="10">
        <v>0</v>
      </c>
      <c r="I30" s="9">
        <f t="shared" si="3"/>
        <v>-0.0021319688732544502</v>
      </c>
      <c r="J30" s="9">
        <f t="shared" si="4"/>
        <v>0.04583733077497068</v>
      </c>
      <c r="L30" s="9">
        <f t="shared" si="5"/>
        <v>0</v>
      </c>
      <c r="M30" s="9">
        <f t="shared" si="6"/>
        <v>0</v>
      </c>
    </row>
    <row r="31" spans="1:8" ht="10.5">
      <c r="A31" s="8" t="s">
        <v>85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0.5">
      <c r="A32" s="8"/>
      <c r="B32" s="19"/>
      <c r="C32" s="2"/>
      <c r="F32" s="2"/>
      <c r="G32" s="10"/>
      <c r="H32" s="10"/>
    </row>
    <row r="33" spans="1:8" ht="10.5">
      <c r="A33" s="1" t="s">
        <v>89</v>
      </c>
      <c r="B33" s="19"/>
      <c r="C33" s="2"/>
      <c r="F33" s="2"/>
      <c r="G33" s="10"/>
      <c r="H33" s="10"/>
    </row>
    <row r="34" spans="1:8" ht="10.5">
      <c r="A34" s="8"/>
      <c r="B34" s="19"/>
      <c r="C34" s="2"/>
      <c r="F34" s="2"/>
      <c r="G34" s="10"/>
      <c r="H34" s="10"/>
    </row>
    <row r="63" spans="1:2" ht="10.5">
      <c r="A63" s="11" t="s">
        <v>83</v>
      </c>
      <c r="B63" s="11"/>
    </row>
    <row r="64" ht="10.5" thickBot="1"/>
    <row r="65" spans="1:6" ht="31.5" thickBot="1">
      <c r="A65" s="12"/>
      <c r="B65" s="13"/>
      <c r="C65" s="13"/>
      <c r="D65" s="13"/>
      <c r="E65" s="14" t="s">
        <v>82</v>
      </c>
      <c r="F65" s="15" t="s">
        <v>50</v>
      </c>
    </row>
    <row r="67" spans="1:15" ht="9.75">
      <c r="A67" s="1" t="s">
        <v>81</v>
      </c>
      <c r="E67" s="9">
        <f>+F8*100/B8</f>
        <v>10.69182389937107</v>
      </c>
      <c r="F67" s="9">
        <f>+E67*100/MM!E67</f>
        <v>67.58556791770842</v>
      </c>
      <c r="N67" s="9"/>
      <c r="O67" s="9"/>
    </row>
    <row r="68" spans="1:15" ht="9.75">
      <c r="A68" s="1" t="s">
        <v>44</v>
      </c>
      <c r="E68" s="9">
        <f>+(SUM(B10:B12)*100/B$8)</f>
        <v>10.562839782539175</v>
      </c>
      <c r="F68" s="9">
        <f>+E68*100/MM!E68</f>
        <v>81.92188617155209</v>
      </c>
      <c r="N68" s="9"/>
      <c r="O68" s="9"/>
    </row>
    <row r="69" spans="1:15" ht="9.75">
      <c r="A69" s="1" t="s">
        <v>45</v>
      </c>
      <c r="E69" s="9">
        <f>+(SUM(B23:B30)*100/B$8)</f>
        <v>26.053725615606012</v>
      </c>
      <c r="F69" s="9">
        <f>+E69*100/MM!E69</f>
        <v>130.08486792621164</v>
      </c>
      <c r="N69" s="9"/>
      <c r="O69" s="9"/>
    </row>
    <row r="70" spans="1:15" ht="9.75">
      <c r="A70" s="1" t="s">
        <v>46</v>
      </c>
      <c r="E70" s="9">
        <f>+(SUM(B26:B30)*100/B$8)</f>
        <v>10.502078669651423</v>
      </c>
      <c r="F70" s="9">
        <f>+E70*100/MM!E70</f>
        <v>148.26186748546993</v>
      </c>
      <c r="N70" s="9"/>
      <c r="O70" s="9"/>
    </row>
    <row r="71" spans="1:15" ht="9.75">
      <c r="A71" s="1" t="s">
        <v>47</v>
      </c>
      <c r="E71" s="9">
        <f>SUM(B10:B12)*100/SUM(B23:B30)</f>
        <v>40.54253099300356</v>
      </c>
      <c r="F71" s="9">
        <f>+E71*100/MM!E71</f>
        <v>62.9757230625939</v>
      </c>
      <c r="N71" s="9"/>
      <c r="O71" s="9"/>
    </row>
    <row r="72" spans="1:15" ht="9.75">
      <c r="A72" s="1" t="s">
        <v>48</v>
      </c>
      <c r="E72" s="9">
        <f>+B10*100/B11</f>
        <v>89.66778421213044</v>
      </c>
      <c r="F72" s="9">
        <f>+E72*100/MM!E72</f>
        <v>96.56762424034366</v>
      </c>
      <c r="N72" s="9"/>
      <c r="O72" s="9"/>
    </row>
    <row r="74" ht="9.75">
      <c r="A74" s="1" t="s">
        <v>49</v>
      </c>
    </row>
    <row r="75" ht="9.75">
      <c r="A75" s="1" t="s">
        <v>90</v>
      </c>
    </row>
    <row r="77" ht="9.75">
      <c r="A77" s="1" t="s">
        <v>88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showGridLines="0" zoomScalePageLayoutView="0" workbookViewId="0" topLeftCell="A46">
      <selection activeCell="N66" sqref="N66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9" ht="10.5" thickBot="1">
      <c r="A1" s="11" t="s">
        <v>21</v>
      </c>
      <c r="B1" s="11"/>
      <c r="E1" s="11" t="s">
        <v>22</v>
      </c>
      <c r="F1" s="11" t="s">
        <v>38</v>
      </c>
      <c r="I1" s="38" t="str">
        <f>F1&amp;" "&amp;MM!$I$1</f>
        <v>15. CIUDAD LINEAL 01.01.21</v>
      </c>
    </row>
    <row r="2" spans="1:7" ht="10.5" thickBot="1">
      <c r="A2" s="11" t="s">
        <v>77</v>
      </c>
      <c r="B2" s="11"/>
      <c r="G2" s="21" t="s">
        <v>84</v>
      </c>
    </row>
    <row r="3" spans="1:9" ht="10.5">
      <c r="A3" s="11" t="s">
        <v>92</v>
      </c>
      <c r="B3" s="11"/>
      <c r="I3" s="36" t="s">
        <v>87</v>
      </c>
    </row>
    <row r="4" spans="1:2" ht="10.5" thickBot="1">
      <c r="A4" s="11"/>
      <c r="B4" s="11"/>
    </row>
    <row r="5" spans="1:8" ht="10.5" thickBot="1">
      <c r="A5" s="39" t="s">
        <v>23</v>
      </c>
      <c r="B5" s="42" t="s">
        <v>80</v>
      </c>
      <c r="C5" s="41" t="s">
        <v>78</v>
      </c>
      <c r="D5" s="41"/>
      <c r="E5" s="41"/>
      <c r="F5" s="41" t="s">
        <v>79</v>
      </c>
      <c r="G5" s="41"/>
      <c r="H5" s="41"/>
    </row>
    <row r="6" spans="1:8" ht="18" customHeight="1" thickBot="1">
      <c r="A6" s="40"/>
      <c r="B6" s="43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0.5">
      <c r="A8" s="5" t="s">
        <v>0</v>
      </c>
      <c r="B8" s="19">
        <f>+C8+F8</f>
        <v>216816</v>
      </c>
      <c r="C8" s="2">
        <f>+D8+E8</f>
        <v>182762</v>
      </c>
      <c r="D8" s="2">
        <f>SUM(D10:D31)</f>
        <v>83033</v>
      </c>
      <c r="E8" s="2">
        <f>SUM(E10:E31)</f>
        <v>99729</v>
      </c>
      <c r="F8" s="2">
        <f>+G8+H8</f>
        <v>34054</v>
      </c>
      <c r="G8" s="2">
        <f>SUM(G10:G31)</f>
        <v>15480</v>
      </c>
      <c r="H8" s="2">
        <f>SUM(H10:H31)</f>
        <v>18574</v>
      </c>
    </row>
    <row r="9" spans="1:8" ht="9.75">
      <c r="A9" s="6"/>
      <c r="B9" s="6"/>
      <c r="C9" s="3"/>
      <c r="D9" s="4"/>
      <c r="E9" s="4"/>
      <c r="F9" s="3"/>
      <c r="G9" s="10"/>
      <c r="H9" s="10"/>
    </row>
    <row r="10" spans="1:13" ht="10.5">
      <c r="A10" s="7" t="s">
        <v>5</v>
      </c>
      <c r="B10" s="19">
        <f aca="true" t="shared" si="0" ref="B10:B31">+C10+F10</f>
        <v>7583</v>
      </c>
      <c r="C10" s="2">
        <f>+D10+E10</f>
        <v>6271</v>
      </c>
      <c r="D10" s="10">
        <v>3218</v>
      </c>
      <c r="E10" s="10">
        <v>3053</v>
      </c>
      <c r="F10" s="2">
        <f aca="true" t="shared" si="1" ref="F10:F31">+G10+H10</f>
        <v>1312</v>
      </c>
      <c r="G10" s="10">
        <v>677</v>
      </c>
      <c r="H10" s="10">
        <v>635</v>
      </c>
      <c r="I10" s="9">
        <f>-D10/$B$8*100</f>
        <v>-1.484207807541879</v>
      </c>
      <c r="J10" s="9">
        <f>E10/$B$8*100</f>
        <v>1.4081064128108627</v>
      </c>
      <c r="L10" s="9">
        <f>-G10/$B$8*100</f>
        <v>-0.3122463286842299</v>
      </c>
      <c r="M10" s="9">
        <f>H10/$B$8*100</f>
        <v>0.29287506457088036</v>
      </c>
    </row>
    <row r="11" spans="1:13" ht="10.5">
      <c r="A11" s="7" t="s">
        <v>6</v>
      </c>
      <c r="B11" s="19">
        <f t="shared" si="0"/>
        <v>8365</v>
      </c>
      <c r="C11" s="2">
        <f aca="true" t="shared" si="2" ref="C11:C31">+D11+E11</f>
        <v>7016</v>
      </c>
      <c r="D11" s="10">
        <v>3545</v>
      </c>
      <c r="E11" s="10">
        <v>3471</v>
      </c>
      <c r="F11" s="2">
        <f t="shared" si="1"/>
        <v>1349</v>
      </c>
      <c r="G11" s="10">
        <v>707</v>
      </c>
      <c r="H11" s="10">
        <v>642</v>
      </c>
      <c r="I11" s="9">
        <f aca="true" t="shared" si="3" ref="I11:I30">-D11/$B$8*100</f>
        <v>-1.6350269352815292</v>
      </c>
      <c r="J11" s="9">
        <f aca="true" t="shared" si="4" ref="J11:J30">E11/$B$8*100</f>
        <v>1.6008966127961037</v>
      </c>
      <c r="L11" s="9">
        <f aca="true" t="shared" si="5" ref="L11:L30">-G11/$B$8*100</f>
        <v>-0.3260829459080511</v>
      </c>
      <c r="M11" s="9">
        <f aca="true" t="shared" si="6" ref="M11:M30">H11/$B$8*100</f>
        <v>0.29610360858977197</v>
      </c>
    </row>
    <row r="12" spans="1:13" ht="10.5">
      <c r="A12" s="7" t="s">
        <v>7</v>
      </c>
      <c r="B12" s="19">
        <f t="shared" si="0"/>
        <v>8836</v>
      </c>
      <c r="C12" s="2">
        <f t="shared" si="2"/>
        <v>7762</v>
      </c>
      <c r="D12" s="10">
        <v>3970</v>
      </c>
      <c r="E12" s="10">
        <v>3792</v>
      </c>
      <c r="F12" s="2">
        <f t="shared" si="1"/>
        <v>1074</v>
      </c>
      <c r="G12" s="10">
        <v>505</v>
      </c>
      <c r="H12" s="10">
        <v>569</v>
      </c>
      <c r="I12" s="9">
        <f t="shared" si="3"/>
        <v>-1.8310456792856615</v>
      </c>
      <c r="J12" s="9">
        <f t="shared" si="4"/>
        <v>1.7489484170909897</v>
      </c>
      <c r="L12" s="9">
        <f t="shared" si="5"/>
        <v>-0.23291638993432218</v>
      </c>
      <c r="M12" s="9">
        <f t="shared" si="6"/>
        <v>0.26243450667847396</v>
      </c>
    </row>
    <row r="13" spans="1:13" ht="10.5">
      <c r="A13" s="7" t="s">
        <v>4</v>
      </c>
      <c r="B13" s="19">
        <f t="shared" si="0"/>
        <v>9598</v>
      </c>
      <c r="C13" s="2">
        <f t="shared" si="2"/>
        <v>8377</v>
      </c>
      <c r="D13" s="10">
        <v>4277</v>
      </c>
      <c r="E13" s="10">
        <v>4100</v>
      </c>
      <c r="F13" s="2">
        <f t="shared" si="1"/>
        <v>1221</v>
      </c>
      <c r="G13" s="10">
        <v>662</v>
      </c>
      <c r="H13" s="10">
        <v>559</v>
      </c>
      <c r="I13" s="9">
        <f t="shared" si="3"/>
        <v>-1.9726403955427643</v>
      </c>
      <c r="J13" s="9">
        <f t="shared" si="4"/>
        <v>1.8910043539222197</v>
      </c>
      <c r="L13" s="9">
        <f t="shared" si="5"/>
        <v>-0.3053280200723194</v>
      </c>
      <c r="M13" s="9">
        <f t="shared" si="6"/>
        <v>0.2578223009372002</v>
      </c>
    </row>
    <row r="14" spans="1:13" ht="10.5">
      <c r="A14" s="7" t="s">
        <v>8</v>
      </c>
      <c r="B14" s="19">
        <f t="shared" si="0"/>
        <v>10943</v>
      </c>
      <c r="C14" s="2">
        <f t="shared" si="2"/>
        <v>8426</v>
      </c>
      <c r="D14" s="10">
        <v>4311</v>
      </c>
      <c r="E14" s="10">
        <v>4115</v>
      </c>
      <c r="F14" s="2">
        <f t="shared" si="1"/>
        <v>2517</v>
      </c>
      <c r="G14" s="10">
        <v>1142</v>
      </c>
      <c r="H14" s="10">
        <v>1375</v>
      </c>
      <c r="I14" s="9">
        <f t="shared" si="3"/>
        <v>-1.988321895063095</v>
      </c>
      <c r="J14" s="9">
        <f t="shared" si="4"/>
        <v>1.8979226625341306</v>
      </c>
      <c r="L14" s="9">
        <f t="shared" si="5"/>
        <v>-0.5267138956534573</v>
      </c>
      <c r="M14" s="9">
        <f t="shared" si="6"/>
        <v>0.6341782894251347</v>
      </c>
    </row>
    <row r="15" spans="1:13" ht="10.5">
      <c r="A15" s="7" t="s">
        <v>9</v>
      </c>
      <c r="B15" s="19">
        <f t="shared" si="0"/>
        <v>13947</v>
      </c>
      <c r="C15" s="2">
        <f t="shared" si="2"/>
        <v>9418</v>
      </c>
      <c r="D15" s="10">
        <v>4725</v>
      </c>
      <c r="E15" s="10">
        <v>4693</v>
      </c>
      <c r="F15" s="2">
        <f t="shared" si="1"/>
        <v>4529</v>
      </c>
      <c r="G15" s="10">
        <v>1962</v>
      </c>
      <c r="H15" s="10">
        <v>2567</v>
      </c>
      <c r="I15" s="9">
        <f t="shared" si="3"/>
        <v>-2.1792672127518267</v>
      </c>
      <c r="J15" s="9">
        <f t="shared" si="4"/>
        <v>2.164508154379751</v>
      </c>
      <c r="L15" s="9">
        <f t="shared" si="5"/>
        <v>-0.9049147664379013</v>
      </c>
      <c r="M15" s="9">
        <f t="shared" si="6"/>
        <v>1.1839532137849604</v>
      </c>
    </row>
    <row r="16" spans="1:13" ht="10.5">
      <c r="A16" s="7" t="s">
        <v>10</v>
      </c>
      <c r="B16" s="19">
        <f t="shared" si="0"/>
        <v>14596</v>
      </c>
      <c r="C16" s="2">
        <f t="shared" si="2"/>
        <v>9837</v>
      </c>
      <c r="D16" s="10">
        <v>4949</v>
      </c>
      <c r="E16" s="10">
        <v>4888</v>
      </c>
      <c r="F16" s="2">
        <f t="shared" si="1"/>
        <v>4759</v>
      </c>
      <c r="G16" s="10">
        <v>2039</v>
      </c>
      <c r="H16" s="10">
        <v>2720</v>
      </c>
      <c r="I16" s="9">
        <f t="shared" si="3"/>
        <v>-2.2825806213563573</v>
      </c>
      <c r="J16" s="9">
        <f t="shared" si="4"/>
        <v>2.254446166334588</v>
      </c>
      <c r="L16" s="9">
        <f t="shared" si="5"/>
        <v>-0.9404287506457089</v>
      </c>
      <c r="M16" s="9">
        <f t="shared" si="6"/>
        <v>1.2545199616264482</v>
      </c>
    </row>
    <row r="17" spans="1:13" ht="10.5">
      <c r="A17" s="7" t="s">
        <v>11</v>
      </c>
      <c r="B17" s="19">
        <f t="shared" si="0"/>
        <v>14863</v>
      </c>
      <c r="C17" s="2">
        <f t="shared" si="2"/>
        <v>10539</v>
      </c>
      <c r="D17" s="10">
        <v>5113</v>
      </c>
      <c r="E17" s="10">
        <v>5426</v>
      </c>
      <c r="F17" s="2">
        <f t="shared" si="1"/>
        <v>4324</v>
      </c>
      <c r="G17" s="10">
        <v>1980</v>
      </c>
      <c r="H17" s="10">
        <v>2344</v>
      </c>
      <c r="I17" s="9">
        <f t="shared" si="3"/>
        <v>-2.358220795513246</v>
      </c>
      <c r="J17" s="9">
        <f t="shared" si="4"/>
        <v>2.502582835215113</v>
      </c>
      <c r="L17" s="9">
        <f t="shared" si="5"/>
        <v>-0.913216736772194</v>
      </c>
      <c r="M17" s="9">
        <f t="shared" si="6"/>
        <v>1.081101025754557</v>
      </c>
    </row>
    <row r="18" spans="1:13" ht="10.5">
      <c r="A18" s="7" t="s">
        <v>12</v>
      </c>
      <c r="B18" s="19">
        <f t="shared" si="0"/>
        <v>15866</v>
      </c>
      <c r="C18" s="2">
        <f t="shared" si="2"/>
        <v>12171</v>
      </c>
      <c r="D18" s="10">
        <v>5890</v>
      </c>
      <c r="E18" s="10">
        <v>6281</v>
      </c>
      <c r="F18" s="2">
        <f t="shared" si="1"/>
        <v>3695</v>
      </c>
      <c r="G18" s="10">
        <v>1859</v>
      </c>
      <c r="H18" s="10">
        <v>1836</v>
      </c>
      <c r="I18" s="9">
        <f t="shared" si="3"/>
        <v>-2.716589181610213</v>
      </c>
      <c r="J18" s="9">
        <f t="shared" si="4"/>
        <v>2.8969264260940153</v>
      </c>
      <c r="L18" s="9">
        <f t="shared" si="5"/>
        <v>-0.8574090473027821</v>
      </c>
      <c r="M18" s="9">
        <f t="shared" si="6"/>
        <v>0.8468009740978525</v>
      </c>
    </row>
    <row r="19" spans="1:13" ht="10.5">
      <c r="A19" s="7" t="s">
        <v>13</v>
      </c>
      <c r="B19" s="19">
        <f t="shared" si="0"/>
        <v>16090</v>
      </c>
      <c r="C19" s="2">
        <f t="shared" si="2"/>
        <v>13288</v>
      </c>
      <c r="D19" s="10">
        <v>6201</v>
      </c>
      <c r="E19" s="10">
        <v>7087</v>
      </c>
      <c r="F19" s="2">
        <f t="shared" si="1"/>
        <v>2802</v>
      </c>
      <c r="G19" s="10">
        <v>1275</v>
      </c>
      <c r="H19" s="10">
        <v>1527</v>
      </c>
      <c r="I19" s="9">
        <f t="shared" si="3"/>
        <v>-2.8600287801638253</v>
      </c>
      <c r="J19" s="9">
        <f t="shared" si="4"/>
        <v>3.268670208840676</v>
      </c>
      <c r="L19" s="9">
        <f t="shared" si="5"/>
        <v>-0.5880562320123975</v>
      </c>
      <c r="M19" s="9">
        <f t="shared" si="6"/>
        <v>0.7042838166924951</v>
      </c>
    </row>
    <row r="20" spans="1:13" ht="10.5">
      <c r="A20" s="7" t="s">
        <v>14</v>
      </c>
      <c r="B20" s="19">
        <f t="shared" si="0"/>
        <v>16344</v>
      </c>
      <c r="C20" s="2">
        <f t="shared" si="2"/>
        <v>14128</v>
      </c>
      <c r="D20" s="10">
        <v>6431</v>
      </c>
      <c r="E20" s="10">
        <v>7697</v>
      </c>
      <c r="F20" s="2">
        <f t="shared" si="1"/>
        <v>2216</v>
      </c>
      <c r="G20" s="10">
        <v>1014</v>
      </c>
      <c r="H20" s="10">
        <v>1202</v>
      </c>
      <c r="I20" s="9">
        <f t="shared" si="3"/>
        <v>-2.9661095122131207</v>
      </c>
      <c r="J20" s="9">
        <f t="shared" si="4"/>
        <v>3.550014759058372</v>
      </c>
      <c r="L20" s="9">
        <f t="shared" si="5"/>
        <v>-0.4676776621651539</v>
      </c>
      <c r="M20" s="9">
        <f t="shared" si="6"/>
        <v>0.5543871301010995</v>
      </c>
    </row>
    <row r="21" spans="1:13" ht="10.5">
      <c r="A21" s="7" t="s">
        <v>15</v>
      </c>
      <c r="B21" s="19">
        <f t="shared" si="0"/>
        <v>16380</v>
      </c>
      <c r="C21" s="2">
        <f t="shared" si="2"/>
        <v>14737</v>
      </c>
      <c r="D21" s="10">
        <v>6538</v>
      </c>
      <c r="E21" s="10">
        <v>8199</v>
      </c>
      <c r="F21" s="2">
        <f t="shared" si="1"/>
        <v>1643</v>
      </c>
      <c r="G21" s="10">
        <v>677</v>
      </c>
      <c r="H21" s="10">
        <v>966</v>
      </c>
      <c r="I21" s="9">
        <f t="shared" si="3"/>
        <v>-3.0154601136447496</v>
      </c>
      <c r="J21" s="9">
        <f t="shared" si="4"/>
        <v>3.781547487270312</v>
      </c>
      <c r="L21" s="9">
        <f t="shared" si="5"/>
        <v>-0.3122463286842299</v>
      </c>
      <c r="M21" s="9">
        <f t="shared" si="6"/>
        <v>0.44553907460704006</v>
      </c>
    </row>
    <row r="22" spans="1:13" ht="10.5">
      <c r="A22" s="7" t="s">
        <v>16</v>
      </c>
      <c r="B22" s="19">
        <f t="shared" si="0"/>
        <v>14169</v>
      </c>
      <c r="C22" s="2">
        <f t="shared" si="2"/>
        <v>13073</v>
      </c>
      <c r="D22" s="10">
        <v>5719</v>
      </c>
      <c r="E22" s="10">
        <v>7354</v>
      </c>
      <c r="F22" s="2">
        <f t="shared" si="1"/>
        <v>1096</v>
      </c>
      <c r="G22" s="10">
        <v>434</v>
      </c>
      <c r="H22" s="10">
        <v>662</v>
      </c>
      <c r="I22" s="9">
        <f t="shared" si="3"/>
        <v>-2.637720463434433</v>
      </c>
      <c r="J22" s="9">
        <f t="shared" si="4"/>
        <v>3.391816102132684</v>
      </c>
      <c r="L22" s="9">
        <f t="shared" si="5"/>
        <v>-0.20016972917127887</v>
      </c>
      <c r="M22" s="9">
        <f t="shared" si="6"/>
        <v>0.3053280200723194</v>
      </c>
    </row>
    <row r="23" spans="1:13" ht="10.5">
      <c r="A23" s="7" t="s">
        <v>17</v>
      </c>
      <c r="B23" s="19">
        <f t="shared" si="0"/>
        <v>10928</v>
      </c>
      <c r="C23" s="2">
        <f t="shared" si="2"/>
        <v>10266</v>
      </c>
      <c r="D23" s="10">
        <v>4326</v>
      </c>
      <c r="E23" s="10">
        <v>5940</v>
      </c>
      <c r="F23" s="2">
        <f t="shared" si="1"/>
        <v>662</v>
      </c>
      <c r="G23" s="10">
        <v>237</v>
      </c>
      <c r="H23" s="10">
        <v>425</v>
      </c>
      <c r="I23" s="9">
        <f t="shared" si="3"/>
        <v>-1.9952402036750057</v>
      </c>
      <c r="J23" s="9">
        <f t="shared" si="4"/>
        <v>2.739650210316582</v>
      </c>
      <c r="L23" s="9">
        <f t="shared" si="5"/>
        <v>-0.10930927606818686</v>
      </c>
      <c r="M23" s="9">
        <f t="shared" si="6"/>
        <v>0.19601874400413255</v>
      </c>
    </row>
    <row r="24" spans="1:13" ht="10.5">
      <c r="A24" s="7" t="s">
        <v>18</v>
      </c>
      <c r="B24" s="19">
        <f t="shared" si="0"/>
        <v>10269</v>
      </c>
      <c r="C24" s="2">
        <f t="shared" si="2"/>
        <v>9864</v>
      </c>
      <c r="D24" s="10">
        <v>4049</v>
      </c>
      <c r="E24" s="10">
        <v>5815</v>
      </c>
      <c r="F24" s="2">
        <f t="shared" si="1"/>
        <v>405</v>
      </c>
      <c r="G24" s="10">
        <v>160</v>
      </c>
      <c r="H24" s="10">
        <v>245</v>
      </c>
      <c r="I24" s="9">
        <f t="shared" si="3"/>
        <v>-1.867482104641724</v>
      </c>
      <c r="J24" s="9">
        <f t="shared" si="4"/>
        <v>2.6819976385506603</v>
      </c>
      <c r="L24" s="9">
        <f t="shared" si="5"/>
        <v>-0.07379529186037931</v>
      </c>
      <c r="M24" s="9">
        <f t="shared" si="6"/>
        <v>0.11299904066120582</v>
      </c>
    </row>
    <row r="25" spans="1:13" ht="10.5">
      <c r="A25" s="8" t="s">
        <v>19</v>
      </c>
      <c r="B25" s="19">
        <f t="shared" si="0"/>
        <v>9282</v>
      </c>
      <c r="C25" s="2">
        <f t="shared" si="2"/>
        <v>9074</v>
      </c>
      <c r="D25" s="10">
        <v>3521</v>
      </c>
      <c r="E25" s="10">
        <v>5553</v>
      </c>
      <c r="F25" s="2">
        <f t="shared" si="1"/>
        <v>208</v>
      </c>
      <c r="G25" s="10">
        <v>70</v>
      </c>
      <c r="H25" s="10">
        <v>138</v>
      </c>
      <c r="I25" s="9">
        <f t="shared" si="3"/>
        <v>-1.6239576415024721</v>
      </c>
      <c r="J25" s="9">
        <f t="shared" si="4"/>
        <v>2.5611578481292896</v>
      </c>
      <c r="L25" s="9">
        <f t="shared" si="5"/>
        <v>-0.032285440188915944</v>
      </c>
      <c r="M25" s="9">
        <f t="shared" si="6"/>
        <v>0.06364843922957715</v>
      </c>
    </row>
    <row r="26" spans="1:13" ht="10.5">
      <c r="A26" s="8" t="s">
        <v>20</v>
      </c>
      <c r="B26" s="19">
        <f t="shared" si="0"/>
        <v>7893</v>
      </c>
      <c r="C26" s="2">
        <f t="shared" si="2"/>
        <v>7749</v>
      </c>
      <c r="D26" s="10">
        <v>2737</v>
      </c>
      <c r="E26" s="10">
        <v>5012</v>
      </c>
      <c r="F26" s="2">
        <f t="shared" si="1"/>
        <v>144</v>
      </c>
      <c r="G26" s="10">
        <v>51</v>
      </c>
      <c r="H26" s="10">
        <v>93</v>
      </c>
      <c r="I26" s="9">
        <f t="shared" si="3"/>
        <v>-1.2623607113866135</v>
      </c>
      <c r="J26" s="9">
        <f t="shared" si="4"/>
        <v>2.311637517526382</v>
      </c>
      <c r="L26" s="9">
        <f t="shared" si="5"/>
        <v>-0.023522249280495906</v>
      </c>
      <c r="M26" s="9">
        <f t="shared" si="6"/>
        <v>0.04289351339384547</v>
      </c>
    </row>
    <row r="27" spans="1:13" ht="10.5">
      <c r="A27" s="8" t="s">
        <v>73</v>
      </c>
      <c r="B27" s="19">
        <f t="shared" si="0"/>
        <v>6847</v>
      </c>
      <c r="C27" s="2">
        <f t="shared" si="2"/>
        <v>6791</v>
      </c>
      <c r="D27" s="10">
        <v>2365</v>
      </c>
      <c r="E27" s="10">
        <v>4426</v>
      </c>
      <c r="F27" s="2">
        <f t="shared" si="1"/>
        <v>56</v>
      </c>
      <c r="G27" s="10">
        <v>18</v>
      </c>
      <c r="H27" s="10">
        <v>38</v>
      </c>
      <c r="I27" s="9">
        <f t="shared" si="3"/>
        <v>-1.0907866578112317</v>
      </c>
      <c r="J27" s="9">
        <f t="shared" si="4"/>
        <v>2.0413622610877424</v>
      </c>
      <c r="L27" s="9">
        <f t="shared" si="5"/>
        <v>-0.008301970334292672</v>
      </c>
      <c r="M27" s="9">
        <f t="shared" si="6"/>
        <v>0.017526381816840086</v>
      </c>
    </row>
    <row r="28" spans="1:13" ht="10.5">
      <c r="A28" s="8" t="s">
        <v>74</v>
      </c>
      <c r="B28" s="19">
        <f t="shared" si="0"/>
        <v>3146</v>
      </c>
      <c r="C28" s="2">
        <f t="shared" si="2"/>
        <v>3111</v>
      </c>
      <c r="D28" s="10">
        <v>924</v>
      </c>
      <c r="E28" s="10">
        <v>2187</v>
      </c>
      <c r="F28" s="2">
        <f t="shared" si="1"/>
        <v>35</v>
      </c>
      <c r="G28" s="10">
        <v>10</v>
      </c>
      <c r="H28" s="10">
        <v>25</v>
      </c>
      <c r="I28" s="9">
        <f t="shared" si="3"/>
        <v>-0.4261678104936905</v>
      </c>
      <c r="J28" s="9">
        <f t="shared" si="4"/>
        <v>1.0086893956165597</v>
      </c>
      <c r="L28" s="9">
        <f t="shared" si="5"/>
        <v>-0.004612205741273707</v>
      </c>
      <c r="M28" s="9">
        <f t="shared" si="6"/>
        <v>0.011530514353184267</v>
      </c>
    </row>
    <row r="29" spans="1:13" ht="10.5">
      <c r="A29" s="8" t="s">
        <v>75</v>
      </c>
      <c r="B29" s="19">
        <f t="shared" si="0"/>
        <v>767</v>
      </c>
      <c r="C29" s="2">
        <f t="shared" si="2"/>
        <v>762</v>
      </c>
      <c r="D29" s="10">
        <v>211</v>
      </c>
      <c r="E29" s="10">
        <v>551</v>
      </c>
      <c r="F29" s="2">
        <f t="shared" si="1"/>
        <v>5</v>
      </c>
      <c r="G29" s="10">
        <v>1</v>
      </c>
      <c r="H29" s="10">
        <v>4</v>
      </c>
      <c r="I29" s="9">
        <f t="shared" si="3"/>
        <v>-0.09731754114087521</v>
      </c>
      <c r="J29" s="9">
        <f t="shared" si="4"/>
        <v>0.25413253634418126</v>
      </c>
      <c r="L29" s="9">
        <f t="shared" si="5"/>
        <v>-0.0004612205741273707</v>
      </c>
      <c r="M29" s="9">
        <f t="shared" si="6"/>
        <v>0.0018448822965094827</v>
      </c>
    </row>
    <row r="30" spans="1:13" ht="10.5">
      <c r="A30" s="8" t="s">
        <v>76</v>
      </c>
      <c r="B30" s="19">
        <f t="shared" si="0"/>
        <v>104</v>
      </c>
      <c r="C30" s="2">
        <f t="shared" si="2"/>
        <v>102</v>
      </c>
      <c r="D30" s="1">
        <v>13</v>
      </c>
      <c r="E30" s="1">
        <v>89</v>
      </c>
      <c r="F30" s="2">
        <f t="shared" si="1"/>
        <v>2</v>
      </c>
      <c r="G30" s="10">
        <v>0</v>
      </c>
      <c r="H30" s="10">
        <v>2</v>
      </c>
      <c r="I30" s="9">
        <f t="shared" si="3"/>
        <v>-0.005995867463655819</v>
      </c>
      <c r="J30" s="9">
        <f t="shared" si="4"/>
        <v>0.04104863109733599</v>
      </c>
      <c r="L30" s="9">
        <f t="shared" si="5"/>
        <v>0</v>
      </c>
      <c r="M30" s="9">
        <f t="shared" si="6"/>
        <v>0.0009224411482547414</v>
      </c>
    </row>
    <row r="31" spans="1:8" ht="10.5">
      <c r="A31" s="8" t="s">
        <v>85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0.5">
      <c r="A32" s="8"/>
      <c r="B32" s="19"/>
      <c r="C32" s="2"/>
      <c r="F32" s="2"/>
      <c r="G32" s="10"/>
      <c r="H32" s="10"/>
    </row>
    <row r="33" spans="1:8" ht="10.5">
      <c r="A33" s="1" t="s">
        <v>89</v>
      </c>
      <c r="B33" s="19"/>
      <c r="C33" s="2"/>
      <c r="F33" s="2"/>
      <c r="G33" s="10"/>
      <c r="H33" s="10"/>
    </row>
    <row r="34" spans="1:8" ht="10.5">
      <c r="A34" s="8"/>
      <c r="B34" s="19"/>
      <c r="C34" s="2"/>
      <c r="F34" s="2"/>
      <c r="G34" s="10"/>
      <c r="H34" s="10"/>
    </row>
    <row r="63" spans="1:2" ht="10.5">
      <c r="A63" s="11" t="s">
        <v>83</v>
      </c>
      <c r="B63" s="11"/>
    </row>
    <row r="64" ht="10.5" thickBot="1"/>
    <row r="65" spans="1:6" ht="31.5" thickBot="1">
      <c r="A65" s="12"/>
      <c r="B65" s="13"/>
      <c r="C65" s="13"/>
      <c r="D65" s="13"/>
      <c r="E65" s="14" t="s">
        <v>82</v>
      </c>
      <c r="F65" s="15" t="s">
        <v>50</v>
      </c>
    </row>
    <row r="67" spans="1:15" ht="9.75">
      <c r="A67" s="1" t="s">
        <v>81</v>
      </c>
      <c r="E67" s="9">
        <f>+F8*100/B8</f>
        <v>15.706405431333481</v>
      </c>
      <c r="F67" s="9">
        <f>+E67*100/MM!E67</f>
        <v>99.2839333132765</v>
      </c>
      <c r="N67" s="9"/>
      <c r="O67" s="9"/>
    </row>
    <row r="68" spans="1:15" ht="9.75">
      <c r="A68" s="1" t="s">
        <v>44</v>
      </c>
      <c r="E68" s="9">
        <f>+(SUM(B10:B12)*100/B$8)</f>
        <v>11.430890709172754</v>
      </c>
      <c r="F68" s="9">
        <f>+E68*100/MM!E68</f>
        <v>88.65420159683556</v>
      </c>
      <c r="N68" s="9"/>
      <c r="O68" s="9"/>
    </row>
    <row r="69" spans="1:15" ht="9.75">
      <c r="A69" s="1" t="s">
        <v>45</v>
      </c>
      <c r="E69" s="9">
        <f>+(SUM(B23:B30)*100/B$8)</f>
        <v>22.708656187735222</v>
      </c>
      <c r="F69" s="9">
        <f>+E69*100/MM!E69</f>
        <v>113.38311397560075</v>
      </c>
      <c r="N69" s="9"/>
      <c r="O69" s="9"/>
    </row>
    <row r="70" spans="1:15" ht="9.75">
      <c r="A70" s="1" t="s">
        <v>46</v>
      </c>
      <c r="E70" s="9">
        <f>+(SUM(B26:B30)*100/B$8)</f>
        <v>8.651114308907092</v>
      </c>
      <c r="F70" s="9">
        <f>+E70*100/MM!E70</f>
        <v>122.13109457800395</v>
      </c>
      <c r="N70" s="9"/>
      <c r="O70" s="9"/>
    </row>
    <row r="71" spans="1:15" ht="9.75">
      <c r="A71" s="1" t="s">
        <v>47</v>
      </c>
      <c r="E71" s="9">
        <f>SUM(B10:B12)*100/SUM(B23:B30)</f>
        <v>50.33715167763425</v>
      </c>
      <c r="F71" s="9">
        <f>+E71*100/MM!E71</f>
        <v>78.18995129725694</v>
      </c>
      <c r="N71" s="9"/>
      <c r="O71" s="9"/>
    </row>
    <row r="72" spans="1:15" ht="9.75">
      <c r="A72" s="1" t="s">
        <v>48</v>
      </c>
      <c r="E72" s="9">
        <f>+B10*100/B11</f>
        <v>90.65152420800956</v>
      </c>
      <c r="F72" s="9">
        <f>+E72*100/MM!E72</f>
        <v>97.62706197605833</v>
      </c>
      <c r="N72" s="9"/>
      <c r="O72" s="9"/>
    </row>
    <row r="74" ht="9.75">
      <c r="A74" s="1" t="s">
        <v>49</v>
      </c>
    </row>
    <row r="75" ht="9.75">
      <c r="A75" s="1" t="s">
        <v>90</v>
      </c>
    </row>
    <row r="77" ht="9.75">
      <c r="A77" s="1" t="s">
        <v>88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showGridLines="0" zoomScalePageLayoutView="0" workbookViewId="0" topLeftCell="A39">
      <selection activeCell="N39" sqref="N39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9" ht="10.5" thickBot="1">
      <c r="A1" s="11" t="s">
        <v>21</v>
      </c>
      <c r="B1" s="11"/>
      <c r="E1" s="11" t="s">
        <v>22</v>
      </c>
      <c r="F1" s="11" t="s">
        <v>39</v>
      </c>
      <c r="I1" s="38" t="str">
        <f>F1&amp;" "&amp;MM!$I$1</f>
        <v>16. HORTALEZA 01.01.21</v>
      </c>
    </row>
    <row r="2" spans="1:7" ht="10.5" thickBot="1">
      <c r="A2" s="11" t="s">
        <v>77</v>
      </c>
      <c r="B2" s="11"/>
      <c r="G2" s="21" t="s">
        <v>84</v>
      </c>
    </row>
    <row r="3" spans="1:9" ht="10.5">
      <c r="A3" s="11" t="s">
        <v>92</v>
      </c>
      <c r="B3" s="11"/>
      <c r="I3" s="36" t="s">
        <v>87</v>
      </c>
    </row>
    <row r="4" spans="1:2" ht="10.5" thickBot="1">
      <c r="A4" s="11"/>
      <c r="B4" s="11"/>
    </row>
    <row r="5" spans="1:8" ht="10.5" thickBot="1">
      <c r="A5" s="39" t="s">
        <v>23</v>
      </c>
      <c r="B5" s="42" t="s">
        <v>80</v>
      </c>
      <c r="C5" s="41" t="s">
        <v>78</v>
      </c>
      <c r="D5" s="41"/>
      <c r="E5" s="41"/>
      <c r="F5" s="41" t="s">
        <v>79</v>
      </c>
      <c r="G5" s="41"/>
      <c r="H5" s="41"/>
    </row>
    <row r="6" spans="1:8" ht="18" customHeight="1" thickBot="1">
      <c r="A6" s="40"/>
      <c r="B6" s="43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0.5">
      <c r="A8" s="5" t="s">
        <v>0</v>
      </c>
      <c r="B8" s="19">
        <f>+C8+F8</f>
        <v>193226</v>
      </c>
      <c r="C8" s="2">
        <f>+D8+E8</f>
        <v>171601</v>
      </c>
      <c r="D8" s="2">
        <f>SUM(D10:D31)</f>
        <v>81997</v>
      </c>
      <c r="E8" s="2">
        <f>SUM(E10:E31)</f>
        <v>89604</v>
      </c>
      <c r="F8" s="2">
        <f>+G8+H8</f>
        <v>21625</v>
      </c>
      <c r="G8" s="2">
        <f>SUM(G10:G31)</f>
        <v>9587</v>
      </c>
      <c r="H8" s="2">
        <f>SUM(H10:H31)</f>
        <v>12038</v>
      </c>
    </row>
    <row r="9" spans="1:8" ht="9.75">
      <c r="A9" s="6"/>
      <c r="B9" s="6"/>
      <c r="C9" s="3"/>
      <c r="D9" s="4"/>
      <c r="E9" s="4"/>
      <c r="F9" s="3"/>
      <c r="G9" s="10"/>
      <c r="H9" s="10"/>
    </row>
    <row r="10" spans="1:13" ht="10.5">
      <c r="A10" s="7" t="s">
        <v>5</v>
      </c>
      <c r="B10" s="19">
        <f aca="true" t="shared" si="0" ref="B10:B31">+C10+F10</f>
        <v>9825</v>
      </c>
      <c r="C10" s="2">
        <f>+D10+E10</f>
        <v>8763</v>
      </c>
      <c r="D10" s="10">
        <v>4425</v>
      </c>
      <c r="E10" s="10">
        <v>4338</v>
      </c>
      <c r="F10" s="2">
        <f aca="true" t="shared" si="1" ref="F10:F31">+G10+H10</f>
        <v>1062</v>
      </c>
      <c r="G10" s="10">
        <v>581</v>
      </c>
      <c r="H10" s="10">
        <v>481</v>
      </c>
      <c r="I10" s="9">
        <f>-D10/$B$8*100</f>
        <v>-2.290064484075642</v>
      </c>
      <c r="J10" s="9">
        <f>E10/$B$8*100</f>
        <v>2.2450394874395787</v>
      </c>
      <c r="L10" s="9">
        <f>-G10/$B$8*100</f>
        <v>-0.30068417293738936</v>
      </c>
      <c r="M10" s="9">
        <f>H10/$B$8*100</f>
        <v>0.24893130324076468</v>
      </c>
    </row>
    <row r="11" spans="1:13" ht="10.5">
      <c r="A11" s="7" t="s">
        <v>6</v>
      </c>
      <c r="B11" s="19">
        <f t="shared" si="0"/>
        <v>11168</v>
      </c>
      <c r="C11" s="2">
        <f aca="true" t="shared" si="2" ref="C11:C31">+D11+E11</f>
        <v>9975</v>
      </c>
      <c r="D11" s="10">
        <v>5117</v>
      </c>
      <c r="E11" s="10">
        <v>4858</v>
      </c>
      <c r="F11" s="2">
        <f t="shared" si="1"/>
        <v>1193</v>
      </c>
      <c r="G11" s="10">
        <v>615</v>
      </c>
      <c r="H11" s="10">
        <v>578</v>
      </c>
      <c r="I11" s="9">
        <f aca="true" t="shared" si="3" ref="I11:I30">-D11/$B$8*100</f>
        <v>-2.648194342376285</v>
      </c>
      <c r="J11" s="9">
        <f aca="true" t="shared" si="4" ref="J11:J30">E11/$B$8*100</f>
        <v>2.514154409862027</v>
      </c>
      <c r="L11" s="9">
        <f aca="true" t="shared" si="5" ref="L11:L30">-G11/$B$8*100</f>
        <v>-0.31828014863424176</v>
      </c>
      <c r="M11" s="9">
        <f aca="true" t="shared" si="6" ref="M11:M30">H11/$B$8*100</f>
        <v>0.29913158684649066</v>
      </c>
    </row>
    <row r="12" spans="1:13" ht="10.5">
      <c r="A12" s="7" t="s">
        <v>7</v>
      </c>
      <c r="B12" s="19">
        <f t="shared" si="0"/>
        <v>10943</v>
      </c>
      <c r="C12" s="2">
        <f t="shared" si="2"/>
        <v>9839</v>
      </c>
      <c r="D12" s="10">
        <v>5120</v>
      </c>
      <c r="E12" s="10">
        <v>4719</v>
      </c>
      <c r="F12" s="2">
        <f t="shared" si="1"/>
        <v>1104</v>
      </c>
      <c r="G12" s="10">
        <v>560</v>
      </c>
      <c r="H12" s="10">
        <v>544</v>
      </c>
      <c r="I12" s="9">
        <f t="shared" si="3"/>
        <v>-2.6497469284671835</v>
      </c>
      <c r="J12" s="9">
        <f t="shared" si="4"/>
        <v>2.4422179209837185</v>
      </c>
      <c r="L12" s="9">
        <f t="shared" si="5"/>
        <v>-0.2898160703010982</v>
      </c>
      <c r="M12" s="9">
        <f t="shared" si="6"/>
        <v>0.28153561114963827</v>
      </c>
    </row>
    <row r="13" spans="1:13" ht="10.5">
      <c r="A13" s="7" t="s">
        <v>4</v>
      </c>
      <c r="B13" s="19">
        <f t="shared" si="0"/>
        <v>9748</v>
      </c>
      <c r="C13" s="2">
        <f t="shared" si="2"/>
        <v>8749</v>
      </c>
      <c r="D13" s="10">
        <v>4472</v>
      </c>
      <c r="E13" s="10">
        <v>4277</v>
      </c>
      <c r="F13" s="2">
        <f t="shared" si="1"/>
        <v>999</v>
      </c>
      <c r="G13" s="10">
        <v>504</v>
      </c>
      <c r="H13" s="10">
        <v>495</v>
      </c>
      <c r="I13" s="9">
        <f t="shared" si="3"/>
        <v>-2.3143883328330555</v>
      </c>
      <c r="J13" s="9">
        <f t="shared" si="4"/>
        <v>2.2134702369246377</v>
      </c>
      <c r="L13" s="9">
        <f t="shared" si="5"/>
        <v>-0.2608344632709884</v>
      </c>
      <c r="M13" s="9">
        <f t="shared" si="6"/>
        <v>0.25617670499829215</v>
      </c>
    </row>
    <row r="14" spans="1:13" ht="10.5">
      <c r="A14" s="7" t="s">
        <v>8</v>
      </c>
      <c r="B14" s="19">
        <f t="shared" si="0"/>
        <v>8890</v>
      </c>
      <c r="C14" s="2">
        <f t="shared" si="2"/>
        <v>7712</v>
      </c>
      <c r="D14" s="10">
        <v>3959</v>
      </c>
      <c r="E14" s="10">
        <v>3753</v>
      </c>
      <c r="F14" s="2">
        <f t="shared" si="1"/>
        <v>1178</v>
      </c>
      <c r="G14" s="10">
        <v>552</v>
      </c>
      <c r="H14" s="10">
        <v>626</v>
      </c>
      <c r="I14" s="9">
        <f t="shared" si="3"/>
        <v>-2.0488961112893707</v>
      </c>
      <c r="J14" s="9">
        <f t="shared" si="4"/>
        <v>1.942285199714324</v>
      </c>
      <c r="L14" s="9">
        <f t="shared" si="5"/>
        <v>-0.2856758407253682</v>
      </c>
      <c r="M14" s="9">
        <f t="shared" si="6"/>
        <v>0.32397296430087047</v>
      </c>
    </row>
    <row r="15" spans="1:13" ht="10.5">
      <c r="A15" s="7" t="s">
        <v>9</v>
      </c>
      <c r="B15" s="19">
        <f t="shared" si="0"/>
        <v>9462</v>
      </c>
      <c r="C15" s="2">
        <f t="shared" si="2"/>
        <v>7530</v>
      </c>
      <c r="D15" s="10">
        <v>3829</v>
      </c>
      <c r="E15" s="10">
        <v>3701</v>
      </c>
      <c r="F15" s="2">
        <f t="shared" si="1"/>
        <v>1932</v>
      </c>
      <c r="G15" s="10">
        <v>792</v>
      </c>
      <c r="H15" s="10">
        <v>1140</v>
      </c>
      <c r="I15" s="9">
        <f t="shared" si="3"/>
        <v>-1.981617380683759</v>
      </c>
      <c r="J15" s="9">
        <f t="shared" si="4"/>
        <v>1.9153737074720794</v>
      </c>
      <c r="L15" s="9">
        <f t="shared" si="5"/>
        <v>-0.40988272799726744</v>
      </c>
      <c r="M15" s="9">
        <f t="shared" si="6"/>
        <v>0.5899827145415214</v>
      </c>
    </row>
    <row r="16" spans="1:13" ht="10.5">
      <c r="A16" s="7" t="s">
        <v>10</v>
      </c>
      <c r="B16" s="19">
        <f t="shared" si="0"/>
        <v>11200</v>
      </c>
      <c r="C16" s="2">
        <f t="shared" si="2"/>
        <v>8732</v>
      </c>
      <c r="D16" s="10">
        <v>4312</v>
      </c>
      <c r="E16" s="10">
        <v>4420</v>
      </c>
      <c r="F16" s="2">
        <f t="shared" si="1"/>
        <v>2468</v>
      </c>
      <c r="G16" s="10">
        <v>955</v>
      </c>
      <c r="H16" s="10">
        <v>1513</v>
      </c>
      <c r="I16" s="9">
        <f t="shared" si="3"/>
        <v>-2.231583741318456</v>
      </c>
      <c r="J16" s="9">
        <f t="shared" si="4"/>
        <v>2.2874768405908106</v>
      </c>
      <c r="L16" s="9">
        <f t="shared" si="5"/>
        <v>-0.49423990560276565</v>
      </c>
      <c r="M16" s="9">
        <f t="shared" si="6"/>
        <v>0.7830209185099314</v>
      </c>
    </row>
    <row r="17" spans="1:13" ht="10.5">
      <c r="A17" s="7" t="s">
        <v>11</v>
      </c>
      <c r="B17" s="19">
        <f t="shared" si="0"/>
        <v>13990</v>
      </c>
      <c r="C17" s="2">
        <f t="shared" si="2"/>
        <v>11247</v>
      </c>
      <c r="D17" s="10">
        <v>5539</v>
      </c>
      <c r="E17" s="10">
        <v>5708</v>
      </c>
      <c r="F17" s="2">
        <f t="shared" si="1"/>
        <v>2743</v>
      </c>
      <c r="G17" s="10">
        <v>1152</v>
      </c>
      <c r="H17" s="10">
        <v>1591</v>
      </c>
      <c r="I17" s="9">
        <f t="shared" si="3"/>
        <v>-2.8665914524960407</v>
      </c>
      <c r="J17" s="9">
        <f t="shared" si="4"/>
        <v>2.9540538022833367</v>
      </c>
      <c r="L17" s="9">
        <f t="shared" si="5"/>
        <v>-0.5961930589051163</v>
      </c>
      <c r="M17" s="9">
        <f t="shared" si="6"/>
        <v>0.8233881568732986</v>
      </c>
    </row>
    <row r="18" spans="1:13" ht="10.5">
      <c r="A18" s="7" t="s">
        <v>12</v>
      </c>
      <c r="B18" s="19">
        <f t="shared" si="0"/>
        <v>16657</v>
      </c>
      <c r="C18" s="2">
        <f t="shared" si="2"/>
        <v>14138</v>
      </c>
      <c r="D18" s="10">
        <v>6896</v>
      </c>
      <c r="E18" s="10">
        <v>7242</v>
      </c>
      <c r="F18" s="2">
        <f t="shared" si="1"/>
        <v>2519</v>
      </c>
      <c r="G18" s="10">
        <v>1076</v>
      </c>
      <c r="H18" s="10">
        <v>1443</v>
      </c>
      <c r="I18" s="9">
        <f t="shared" si="3"/>
        <v>-3.568877894279238</v>
      </c>
      <c r="J18" s="9">
        <f t="shared" si="4"/>
        <v>3.7479428234295593</v>
      </c>
      <c r="L18" s="9">
        <f t="shared" si="5"/>
        <v>-0.5568608779356815</v>
      </c>
      <c r="M18" s="9">
        <f t="shared" si="6"/>
        <v>0.7467939097222941</v>
      </c>
    </row>
    <row r="19" spans="1:13" ht="10.5">
      <c r="A19" s="7" t="s">
        <v>13</v>
      </c>
      <c r="B19" s="19">
        <f t="shared" si="0"/>
        <v>16974</v>
      </c>
      <c r="C19" s="2">
        <f t="shared" si="2"/>
        <v>14907</v>
      </c>
      <c r="D19" s="10">
        <v>7287</v>
      </c>
      <c r="E19" s="10">
        <v>7620</v>
      </c>
      <c r="F19" s="2">
        <f t="shared" si="1"/>
        <v>2067</v>
      </c>
      <c r="G19" s="10">
        <v>984</v>
      </c>
      <c r="H19" s="10">
        <v>1083</v>
      </c>
      <c r="I19" s="9">
        <f t="shared" si="3"/>
        <v>-3.77123161479304</v>
      </c>
      <c r="J19" s="9">
        <f t="shared" si="4"/>
        <v>3.943568670882801</v>
      </c>
      <c r="L19" s="9">
        <f t="shared" si="5"/>
        <v>-0.5092482378147869</v>
      </c>
      <c r="M19" s="9">
        <f t="shared" si="6"/>
        <v>0.5604835788144452</v>
      </c>
    </row>
    <row r="20" spans="1:13" ht="10.5">
      <c r="A20" s="7" t="s">
        <v>14</v>
      </c>
      <c r="B20" s="19">
        <f t="shared" si="0"/>
        <v>14400</v>
      </c>
      <c r="C20" s="2">
        <f t="shared" si="2"/>
        <v>12930</v>
      </c>
      <c r="D20" s="10">
        <v>6210</v>
      </c>
      <c r="E20" s="10">
        <v>6720</v>
      </c>
      <c r="F20" s="2">
        <f t="shared" si="1"/>
        <v>1470</v>
      </c>
      <c r="G20" s="10">
        <v>652</v>
      </c>
      <c r="H20" s="10">
        <v>818</v>
      </c>
      <c r="I20" s="9">
        <f t="shared" si="3"/>
        <v>-3.2138532081603923</v>
      </c>
      <c r="J20" s="9">
        <f t="shared" si="4"/>
        <v>3.4777928436131784</v>
      </c>
      <c r="L20" s="9">
        <f t="shared" si="5"/>
        <v>-0.3374287104219929</v>
      </c>
      <c r="M20" s="9">
        <f t="shared" si="6"/>
        <v>0.4233384741183899</v>
      </c>
    </row>
    <row r="21" spans="1:13" ht="10.5">
      <c r="A21" s="7" t="s">
        <v>15</v>
      </c>
      <c r="B21" s="19">
        <f t="shared" si="0"/>
        <v>13272</v>
      </c>
      <c r="C21" s="2">
        <f t="shared" si="2"/>
        <v>12299</v>
      </c>
      <c r="D21" s="10">
        <v>5761</v>
      </c>
      <c r="E21" s="10">
        <v>6538</v>
      </c>
      <c r="F21" s="2">
        <f t="shared" si="1"/>
        <v>973</v>
      </c>
      <c r="G21" s="10">
        <v>414</v>
      </c>
      <c r="H21" s="10">
        <v>559</v>
      </c>
      <c r="I21" s="9">
        <f t="shared" si="3"/>
        <v>-2.9814828232225477</v>
      </c>
      <c r="J21" s="9">
        <f t="shared" si="4"/>
        <v>3.383602620765321</v>
      </c>
      <c r="L21" s="9">
        <f t="shared" si="5"/>
        <v>-0.2142568805440262</v>
      </c>
      <c r="M21" s="9">
        <f t="shared" si="6"/>
        <v>0.28929854160413193</v>
      </c>
    </row>
    <row r="22" spans="1:13" ht="10.5">
      <c r="A22" s="7" t="s">
        <v>16</v>
      </c>
      <c r="B22" s="19">
        <f t="shared" si="0"/>
        <v>10821</v>
      </c>
      <c r="C22" s="2">
        <f t="shared" si="2"/>
        <v>10124</v>
      </c>
      <c r="D22" s="10">
        <v>4787</v>
      </c>
      <c r="E22" s="10">
        <v>5337</v>
      </c>
      <c r="F22" s="2">
        <f t="shared" si="1"/>
        <v>697</v>
      </c>
      <c r="G22" s="10">
        <v>278</v>
      </c>
      <c r="H22" s="10">
        <v>419</v>
      </c>
      <c r="I22" s="9">
        <f t="shared" si="3"/>
        <v>-2.4774098723774234</v>
      </c>
      <c r="J22" s="9">
        <f t="shared" si="4"/>
        <v>2.762050655708859</v>
      </c>
      <c r="L22" s="9">
        <f t="shared" si="5"/>
        <v>-0.14387297775661662</v>
      </c>
      <c r="M22" s="9">
        <f t="shared" si="6"/>
        <v>0.2168445240288574</v>
      </c>
    </row>
    <row r="23" spans="1:13" ht="10.5">
      <c r="A23" s="7" t="s">
        <v>17</v>
      </c>
      <c r="B23" s="19">
        <f t="shared" si="0"/>
        <v>8566</v>
      </c>
      <c r="C23" s="2">
        <f t="shared" si="2"/>
        <v>8054</v>
      </c>
      <c r="D23" s="10">
        <v>3557</v>
      </c>
      <c r="E23" s="10">
        <v>4497</v>
      </c>
      <c r="F23" s="2">
        <f t="shared" si="1"/>
        <v>512</v>
      </c>
      <c r="G23" s="10">
        <v>195</v>
      </c>
      <c r="H23" s="10">
        <v>317</v>
      </c>
      <c r="I23" s="9">
        <f t="shared" si="3"/>
        <v>-1.84084957510894</v>
      </c>
      <c r="J23" s="9">
        <f t="shared" si="4"/>
        <v>2.3273265502572116</v>
      </c>
      <c r="L23" s="9">
        <f t="shared" si="5"/>
        <v>-0.10091809590841812</v>
      </c>
      <c r="M23" s="9">
        <f t="shared" si="6"/>
        <v>0.16405659693830024</v>
      </c>
    </row>
    <row r="24" spans="1:13" ht="10.5">
      <c r="A24" s="7" t="s">
        <v>18</v>
      </c>
      <c r="B24" s="19">
        <f t="shared" si="0"/>
        <v>8486</v>
      </c>
      <c r="C24" s="2">
        <f t="shared" si="2"/>
        <v>8193</v>
      </c>
      <c r="D24" s="10">
        <v>3433</v>
      </c>
      <c r="E24" s="10">
        <v>4760</v>
      </c>
      <c r="F24" s="2">
        <f t="shared" si="1"/>
        <v>293</v>
      </c>
      <c r="G24" s="10">
        <v>122</v>
      </c>
      <c r="H24" s="10">
        <v>171</v>
      </c>
      <c r="I24" s="9">
        <f t="shared" si="3"/>
        <v>-1.7766760166851252</v>
      </c>
      <c r="J24" s="9">
        <f t="shared" si="4"/>
        <v>2.4634365975593346</v>
      </c>
      <c r="L24" s="9">
        <f t="shared" si="5"/>
        <v>-0.06313850102988211</v>
      </c>
      <c r="M24" s="9">
        <f t="shared" si="6"/>
        <v>0.0884974071812282</v>
      </c>
    </row>
    <row r="25" spans="1:13" ht="10.5">
      <c r="A25" s="8" t="s">
        <v>19</v>
      </c>
      <c r="B25" s="19">
        <f t="shared" si="0"/>
        <v>7658</v>
      </c>
      <c r="C25" s="2">
        <f t="shared" si="2"/>
        <v>7474</v>
      </c>
      <c r="D25" s="10">
        <v>3251</v>
      </c>
      <c r="E25" s="10">
        <v>4223</v>
      </c>
      <c r="F25" s="2">
        <f t="shared" si="1"/>
        <v>184</v>
      </c>
      <c r="G25" s="10">
        <v>67</v>
      </c>
      <c r="H25" s="10">
        <v>117</v>
      </c>
      <c r="I25" s="9">
        <f t="shared" si="3"/>
        <v>-1.6824857938372684</v>
      </c>
      <c r="J25" s="9">
        <f t="shared" si="4"/>
        <v>2.1855236872884602</v>
      </c>
      <c r="L25" s="9">
        <f t="shared" si="5"/>
        <v>-0.03467442269673853</v>
      </c>
      <c r="M25" s="9">
        <f t="shared" si="6"/>
        <v>0.060550857545050865</v>
      </c>
    </row>
    <row r="26" spans="1:13" ht="10.5">
      <c r="A26" s="8" t="s">
        <v>20</v>
      </c>
      <c r="B26" s="19">
        <f t="shared" si="0"/>
        <v>5247</v>
      </c>
      <c r="C26" s="2">
        <f t="shared" si="2"/>
        <v>5102</v>
      </c>
      <c r="D26" s="10">
        <v>2059</v>
      </c>
      <c r="E26" s="10">
        <v>3043</v>
      </c>
      <c r="F26" s="2">
        <f t="shared" si="1"/>
        <v>145</v>
      </c>
      <c r="G26" s="10">
        <v>55</v>
      </c>
      <c r="H26" s="10">
        <v>90</v>
      </c>
      <c r="I26" s="9">
        <f t="shared" si="3"/>
        <v>-1.0655915870535022</v>
      </c>
      <c r="J26" s="9">
        <f t="shared" si="4"/>
        <v>1.574839824868289</v>
      </c>
      <c r="L26" s="9">
        <f t="shared" si="5"/>
        <v>-0.028464078333143576</v>
      </c>
      <c r="M26" s="9">
        <f t="shared" si="6"/>
        <v>0.04657758272696221</v>
      </c>
    </row>
    <row r="27" spans="1:13" ht="10.5">
      <c r="A27" s="8" t="s">
        <v>73</v>
      </c>
      <c r="B27" s="19">
        <f t="shared" si="0"/>
        <v>3827</v>
      </c>
      <c r="C27" s="2">
        <f t="shared" si="2"/>
        <v>3768</v>
      </c>
      <c r="D27" s="10">
        <v>1371</v>
      </c>
      <c r="E27" s="10">
        <v>2397</v>
      </c>
      <c r="F27" s="2">
        <f t="shared" si="1"/>
        <v>59</v>
      </c>
      <c r="G27" s="10">
        <v>25</v>
      </c>
      <c r="H27" s="10">
        <v>34</v>
      </c>
      <c r="I27" s="9">
        <f t="shared" si="3"/>
        <v>-0.7095318435407243</v>
      </c>
      <c r="J27" s="9">
        <f t="shared" si="4"/>
        <v>1.2405162866280934</v>
      </c>
      <c r="L27" s="9">
        <f t="shared" si="5"/>
        <v>-0.01293821742415617</v>
      </c>
      <c r="M27" s="9">
        <f t="shared" si="6"/>
        <v>0.01759597569685239</v>
      </c>
    </row>
    <row r="28" spans="1:13" ht="10.5">
      <c r="A28" s="8" t="s">
        <v>74</v>
      </c>
      <c r="B28" s="19">
        <f t="shared" si="0"/>
        <v>1649</v>
      </c>
      <c r="C28" s="2">
        <f t="shared" si="2"/>
        <v>1629</v>
      </c>
      <c r="D28" s="10">
        <v>514</v>
      </c>
      <c r="E28" s="10">
        <v>1115</v>
      </c>
      <c r="F28" s="2">
        <f t="shared" si="1"/>
        <v>20</v>
      </c>
      <c r="G28" s="10">
        <v>7</v>
      </c>
      <c r="H28" s="10">
        <v>13</v>
      </c>
      <c r="I28" s="9">
        <f t="shared" si="3"/>
        <v>-0.2660097502406508</v>
      </c>
      <c r="J28" s="9">
        <f t="shared" si="4"/>
        <v>0.5770444971173652</v>
      </c>
      <c r="L28" s="9">
        <f t="shared" si="5"/>
        <v>-0.0036227008787637275</v>
      </c>
      <c r="M28" s="9">
        <f t="shared" si="6"/>
        <v>0.006727873060561208</v>
      </c>
    </row>
    <row r="29" spans="1:13" ht="10.5">
      <c r="A29" s="8" t="s">
        <v>75</v>
      </c>
      <c r="B29" s="19">
        <f t="shared" si="0"/>
        <v>384</v>
      </c>
      <c r="C29" s="2">
        <f t="shared" si="2"/>
        <v>378</v>
      </c>
      <c r="D29" s="10">
        <v>89</v>
      </c>
      <c r="E29" s="10">
        <v>289</v>
      </c>
      <c r="F29" s="2">
        <f t="shared" si="1"/>
        <v>6</v>
      </c>
      <c r="G29" s="10">
        <v>0</v>
      </c>
      <c r="H29" s="10">
        <v>6</v>
      </c>
      <c r="I29" s="9">
        <f t="shared" si="3"/>
        <v>-0.04606005402999597</v>
      </c>
      <c r="J29" s="9">
        <f t="shared" si="4"/>
        <v>0.14956579342324533</v>
      </c>
      <c r="L29" s="9">
        <f t="shared" si="5"/>
        <v>0</v>
      </c>
      <c r="M29" s="9">
        <f t="shared" si="6"/>
        <v>0.003105172181797481</v>
      </c>
    </row>
    <row r="30" spans="1:13" ht="10.5">
      <c r="A30" s="8" t="s">
        <v>76</v>
      </c>
      <c r="B30" s="19">
        <f t="shared" si="0"/>
        <v>59</v>
      </c>
      <c r="C30" s="2">
        <f t="shared" si="2"/>
        <v>58</v>
      </c>
      <c r="D30" s="1">
        <v>9</v>
      </c>
      <c r="E30" s="1">
        <v>49</v>
      </c>
      <c r="F30" s="2">
        <f t="shared" si="1"/>
        <v>1</v>
      </c>
      <c r="G30" s="10">
        <v>1</v>
      </c>
      <c r="H30" s="10">
        <v>0</v>
      </c>
      <c r="I30" s="9">
        <f t="shared" si="3"/>
        <v>-0.004657758272696221</v>
      </c>
      <c r="J30" s="9">
        <f t="shared" si="4"/>
        <v>0.025358906151346092</v>
      </c>
      <c r="L30" s="9">
        <f t="shared" si="5"/>
        <v>-0.0005175286969662468</v>
      </c>
      <c r="M30" s="9">
        <f t="shared" si="6"/>
        <v>0</v>
      </c>
    </row>
    <row r="31" spans="1:8" ht="10.5">
      <c r="A31" s="8" t="s">
        <v>85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0.5">
      <c r="A32" s="8"/>
      <c r="B32" s="19"/>
      <c r="C32" s="2"/>
      <c r="F32" s="2"/>
      <c r="G32" s="10"/>
      <c r="H32" s="10"/>
    </row>
    <row r="33" spans="1:8" ht="10.5">
      <c r="A33" s="1" t="s">
        <v>89</v>
      </c>
      <c r="B33" s="19"/>
      <c r="C33" s="2"/>
      <c r="F33" s="2"/>
      <c r="G33" s="10"/>
      <c r="H33" s="10"/>
    </row>
    <row r="34" spans="1:8" ht="10.5">
      <c r="A34" s="8"/>
      <c r="B34" s="19"/>
      <c r="C34" s="2"/>
      <c r="F34" s="2"/>
      <c r="G34" s="10"/>
      <c r="H34" s="10"/>
    </row>
    <row r="63" spans="1:2" ht="10.5">
      <c r="A63" s="11" t="s">
        <v>83</v>
      </c>
      <c r="B63" s="11"/>
    </row>
    <row r="64" ht="10.5" thickBot="1"/>
    <row r="65" spans="1:6" ht="31.5" thickBot="1">
      <c r="A65" s="12"/>
      <c r="B65" s="13"/>
      <c r="C65" s="13"/>
      <c r="D65" s="13"/>
      <c r="E65" s="14" t="s">
        <v>82</v>
      </c>
      <c r="F65" s="15" t="s">
        <v>50</v>
      </c>
    </row>
    <row r="67" spans="1:15" ht="9.75">
      <c r="A67" s="1" t="s">
        <v>81</v>
      </c>
      <c r="E67" s="9">
        <f>+F8*100/B8</f>
        <v>11.191558071895086</v>
      </c>
      <c r="F67" s="9">
        <f>+E67*100/MM!E67</f>
        <v>70.74450676441991</v>
      </c>
      <c r="N67" s="9"/>
      <c r="O67" s="9"/>
    </row>
    <row r="68" spans="1:15" ht="9.75">
      <c r="A68" s="1" t="s">
        <v>44</v>
      </c>
      <c r="E68" s="9">
        <f>+(SUM(B10:B12)*100/B$8)</f>
        <v>16.527796466314058</v>
      </c>
      <c r="F68" s="9">
        <f>+E68*100/MM!E68</f>
        <v>128.18411418283193</v>
      </c>
      <c r="N68" s="9"/>
      <c r="O68" s="9"/>
    </row>
    <row r="69" spans="1:15" ht="9.75">
      <c r="A69" s="1" t="s">
        <v>45</v>
      </c>
      <c r="E69" s="9">
        <f>+(SUM(B23:B30)*100/B$8)</f>
        <v>18.566859532361068</v>
      </c>
      <c r="F69" s="9">
        <f>+E69*100/MM!E69</f>
        <v>92.70334330323122</v>
      </c>
      <c r="N69" s="9"/>
      <c r="O69" s="9"/>
    </row>
    <row r="70" spans="1:15" ht="9.75">
      <c r="A70" s="1" t="s">
        <v>46</v>
      </c>
      <c r="E70" s="9">
        <f>+(SUM(B26:B30)*100/B$8)</f>
        <v>5.778725430325111</v>
      </c>
      <c r="F70" s="9">
        <f>+E70*100/MM!E70</f>
        <v>81.58048048731803</v>
      </c>
      <c r="N70" s="9"/>
      <c r="O70" s="9"/>
    </row>
    <row r="71" spans="1:15" ht="9.75">
      <c r="A71" s="1" t="s">
        <v>47</v>
      </c>
      <c r="E71" s="9">
        <f>SUM(B10:B12)*100/SUM(B23:B30)</f>
        <v>89.0177277288438</v>
      </c>
      <c r="F71" s="9">
        <f>+E71*100/MM!E71</f>
        <v>138.27345337863773</v>
      </c>
      <c r="N71" s="9"/>
      <c r="O71" s="9"/>
    </row>
    <row r="72" spans="1:15" ht="9.75">
      <c r="A72" s="1" t="s">
        <v>48</v>
      </c>
      <c r="E72" s="9">
        <f>+B10*100/B11</f>
        <v>87.97457020057307</v>
      </c>
      <c r="F72" s="9">
        <f>+E72*100/MM!E72</f>
        <v>94.74411922275856</v>
      </c>
      <c r="N72" s="9"/>
      <c r="O72" s="9"/>
    </row>
    <row r="74" ht="9.75">
      <c r="A74" s="1" t="s">
        <v>49</v>
      </c>
    </row>
    <row r="75" ht="9.75">
      <c r="A75" s="1" t="s">
        <v>90</v>
      </c>
    </row>
    <row r="77" ht="9.75">
      <c r="A77" s="1" t="s">
        <v>88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showGridLines="0" zoomScalePageLayoutView="0" workbookViewId="0" topLeftCell="A39">
      <selection activeCell="N39" sqref="N39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9" ht="10.5" thickBot="1">
      <c r="A1" s="11" t="s">
        <v>21</v>
      </c>
      <c r="B1" s="11"/>
      <c r="E1" s="11" t="s">
        <v>22</v>
      </c>
      <c r="F1" s="11" t="s">
        <v>40</v>
      </c>
      <c r="I1" s="38" t="str">
        <f>F1&amp;" "&amp;MM!$I$1</f>
        <v>17. VILLAVERDE 01.01.21</v>
      </c>
    </row>
    <row r="2" spans="1:7" ht="10.5" thickBot="1">
      <c r="A2" s="11" t="s">
        <v>77</v>
      </c>
      <c r="B2" s="11"/>
      <c r="G2" s="21" t="s">
        <v>84</v>
      </c>
    </row>
    <row r="3" spans="1:9" ht="10.5">
      <c r="A3" s="11" t="s">
        <v>92</v>
      </c>
      <c r="B3" s="11"/>
      <c r="I3" s="36" t="s">
        <v>87</v>
      </c>
    </row>
    <row r="4" spans="1:2" ht="10.5" thickBot="1">
      <c r="A4" s="11"/>
      <c r="B4" s="11"/>
    </row>
    <row r="5" spans="1:8" ht="10.5" thickBot="1">
      <c r="A5" s="39" t="s">
        <v>23</v>
      </c>
      <c r="B5" s="42" t="s">
        <v>80</v>
      </c>
      <c r="C5" s="41" t="s">
        <v>78</v>
      </c>
      <c r="D5" s="41"/>
      <c r="E5" s="41"/>
      <c r="F5" s="41" t="s">
        <v>79</v>
      </c>
      <c r="G5" s="41"/>
      <c r="H5" s="41"/>
    </row>
    <row r="6" spans="1:8" ht="18" customHeight="1" thickBot="1">
      <c r="A6" s="40"/>
      <c r="B6" s="43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0.5">
      <c r="A8" s="5" t="s">
        <v>0</v>
      </c>
      <c r="B8" s="19">
        <f>+C8+F8</f>
        <v>154807</v>
      </c>
      <c r="C8" s="2">
        <f>+D8+E8</f>
        <v>121023</v>
      </c>
      <c r="D8" s="2">
        <f>SUM(D10:D31)</f>
        <v>57376</v>
      </c>
      <c r="E8" s="2">
        <f>SUM(E10:E31)</f>
        <v>63647</v>
      </c>
      <c r="F8" s="2">
        <f>+G8+H8</f>
        <v>33784</v>
      </c>
      <c r="G8" s="2">
        <f>SUM(G10:G31)</f>
        <v>16571</v>
      </c>
      <c r="H8" s="2">
        <f>SUM(H10:H31)</f>
        <v>17213</v>
      </c>
    </row>
    <row r="9" spans="1:8" ht="9.75">
      <c r="A9" s="6"/>
      <c r="B9" s="6"/>
      <c r="C9" s="3"/>
      <c r="D9" s="4"/>
      <c r="E9" s="4"/>
      <c r="F9" s="3"/>
      <c r="G9" s="10"/>
      <c r="H9" s="10"/>
    </row>
    <row r="10" spans="1:13" ht="10.5">
      <c r="A10" s="7" t="s">
        <v>5</v>
      </c>
      <c r="B10" s="19">
        <f aca="true" t="shared" si="0" ref="B10:B31">+C10+F10</f>
        <v>6972</v>
      </c>
      <c r="C10" s="2">
        <f>+D10+E10</f>
        <v>4955</v>
      </c>
      <c r="D10" s="10">
        <v>2522</v>
      </c>
      <c r="E10" s="10">
        <v>2433</v>
      </c>
      <c r="F10" s="2">
        <f aca="true" t="shared" si="1" ref="F10:F31">+G10+H10</f>
        <v>2017</v>
      </c>
      <c r="G10" s="10">
        <v>1003</v>
      </c>
      <c r="H10" s="10">
        <v>1014</v>
      </c>
      <c r="I10" s="9">
        <f>-D10/$B$8*100</f>
        <v>-1.6291252979516428</v>
      </c>
      <c r="J10" s="9">
        <f>E10/$B$8*100</f>
        <v>1.5716343576194873</v>
      </c>
      <c r="L10" s="9">
        <f>-G10/$B$8*100</f>
        <v>-0.6479035185747414</v>
      </c>
      <c r="M10" s="9">
        <f>H10/$B$8*100</f>
        <v>0.6550091404135472</v>
      </c>
    </row>
    <row r="11" spans="1:13" ht="10.5">
      <c r="A11" s="7" t="s">
        <v>6</v>
      </c>
      <c r="B11" s="19">
        <f t="shared" si="0"/>
        <v>7531</v>
      </c>
      <c r="C11" s="2">
        <f aca="true" t="shared" si="2" ref="C11:C31">+D11+E11</f>
        <v>5929</v>
      </c>
      <c r="D11" s="10">
        <v>3067</v>
      </c>
      <c r="E11" s="10">
        <v>2862</v>
      </c>
      <c r="F11" s="2">
        <f t="shared" si="1"/>
        <v>1602</v>
      </c>
      <c r="G11" s="10">
        <v>819</v>
      </c>
      <c r="H11" s="10">
        <v>783</v>
      </c>
      <c r="I11" s="9">
        <f aca="true" t="shared" si="3" ref="I11:I30">-D11/$B$8*100</f>
        <v>-1.9811765617833816</v>
      </c>
      <c r="J11" s="9">
        <f aca="true" t="shared" si="4" ref="J11:J30">E11/$B$8*100</f>
        <v>1.8487536093329113</v>
      </c>
      <c r="L11" s="9">
        <f aca="true" t="shared" si="5" ref="L11:L30">-G11/$B$8*100</f>
        <v>-0.5290458441801728</v>
      </c>
      <c r="M11" s="9">
        <f aca="true" t="shared" si="6" ref="M11:M30">H11/$B$8*100</f>
        <v>0.5057910817986266</v>
      </c>
    </row>
    <row r="12" spans="1:13" ht="10.5">
      <c r="A12" s="7" t="s">
        <v>7</v>
      </c>
      <c r="B12" s="19">
        <f t="shared" si="0"/>
        <v>8639</v>
      </c>
      <c r="C12" s="2">
        <f t="shared" si="2"/>
        <v>7380</v>
      </c>
      <c r="D12" s="10">
        <v>3829</v>
      </c>
      <c r="E12" s="10">
        <v>3551</v>
      </c>
      <c r="F12" s="2">
        <f t="shared" si="1"/>
        <v>1259</v>
      </c>
      <c r="G12" s="10">
        <v>661</v>
      </c>
      <c r="H12" s="10">
        <v>598</v>
      </c>
      <c r="I12" s="9">
        <f t="shared" si="3"/>
        <v>-2.473402365526107</v>
      </c>
      <c r="J12" s="9">
        <f t="shared" si="4"/>
        <v>2.2938239226908346</v>
      </c>
      <c r="L12" s="9">
        <f t="shared" si="5"/>
        <v>-0.4269832759500539</v>
      </c>
      <c r="M12" s="9">
        <f t="shared" si="6"/>
        <v>0.38628744178234836</v>
      </c>
    </row>
    <row r="13" spans="1:13" ht="10.5">
      <c r="A13" s="7" t="s">
        <v>4</v>
      </c>
      <c r="B13" s="19">
        <f t="shared" si="0"/>
        <v>8100</v>
      </c>
      <c r="C13" s="2">
        <f t="shared" si="2"/>
        <v>6764</v>
      </c>
      <c r="D13" s="10">
        <v>3476</v>
      </c>
      <c r="E13" s="10">
        <v>3288</v>
      </c>
      <c r="F13" s="2">
        <f t="shared" si="1"/>
        <v>1336</v>
      </c>
      <c r="G13" s="10">
        <v>663</v>
      </c>
      <c r="H13" s="10">
        <v>673</v>
      </c>
      <c r="I13" s="9">
        <f t="shared" si="3"/>
        <v>-2.2453765010626134</v>
      </c>
      <c r="J13" s="9">
        <f t="shared" si="4"/>
        <v>2.123934964181206</v>
      </c>
      <c r="L13" s="9">
        <f t="shared" si="5"/>
        <v>-0.4282752071934732</v>
      </c>
      <c r="M13" s="9">
        <f t="shared" si="6"/>
        <v>0.4347348634105693</v>
      </c>
    </row>
    <row r="14" spans="1:13" ht="10.5">
      <c r="A14" s="7" t="s">
        <v>8</v>
      </c>
      <c r="B14" s="19">
        <f t="shared" si="0"/>
        <v>8863</v>
      </c>
      <c r="C14" s="2">
        <f t="shared" si="2"/>
        <v>6239</v>
      </c>
      <c r="D14" s="10">
        <v>3171</v>
      </c>
      <c r="E14" s="10">
        <v>3068</v>
      </c>
      <c r="F14" s="2">
        <f t="shared" si="1"/>
        <v>2624</v>
      </c>
      <c r="G14" s="10">
        <v>1247</v>
      </c>
      <c r="H14" s="10">
        <v>1377</v>
      </c>
      <c r="I14" s="9">
        <f t="shared" si="3"/>
        <v>-2.0483569864411817</v>
      </c>
      <c r="J14" s="9">
        <f t="shared" si="4"/>
        <v>1.9818225274050916</v>
      </c>
      <c r="L14" s="9">
        <f t="shared" si="5"/>
        <v>-0.8055191302718869</v>
      </c>
      <c r="M14" s="9">
        <f t="shared" si="6"/>
        <v>0.8894946610941366</v>
      </c>
    </row>
    <row r="15" spans="1:13" ht="10.5">
      <c r="A15" s="7" t="s">
        <v>9</v>
      </c>
      <c r="B15" s="19">
        <f t="shared" si="0"/>
        <v>9988</v>
      </c>
      <c r="C15" s="2">
        <f t="shared" si="2"/>
        <v>6100</v>
      </c>
      <c r="D15" s="10">
        <v>3102</v>
      </c>
      <c r="E15" s="10">
        <v>2998</v>
      </c>
      <c r="F15" s="2">
        <f t="shared" si="1"/>
        <v>3888</v>
      </c>
      <c r="G15" s="10">
        <v>1811</v>
      </c>
      <c r="H15" s="10">
        <v>2077</v>
      </c>
      <c r="I15" s="9">
        <f t="shared" si="3"/>
        <v>-2.0037853585432184</v>
      </c>
      <c r="J15" s="9">
        <f t="shared" si="4"/>
        <v>1.9366049338854188</v>
      </c>
      <c r="L15" s="9">
        <f t="shared" si="5"/>
        <v>-1.1698437409161084</v>
      </c>
      <c r="M15" s="9">
        <f t="shared" si="6"/>
        <v>1.3416705962908655</v>
      </c>
    </row>
    <row r="16" spans="1:13" ht="10.5">
      <c r="A16" s="7" t="s">
        <v>10</v>
      </c>
      <c r="B16" s="19">
        <f t="shared" si="0"/>
        <v>10412</v>
      </c>
      <c r="C16" s="2">
        <f t="shared" si="2"/>
        <v>6199</v>
      </c>
      <c r="D16" s="10">
        <v>3028</v>
      </c>
      <c r="E16" s="10">
        <v>3171</v>
      </c>
      <c r="F16" s="2">
        <f t="shared" si="1"/>
        <v>4213</v>
      </c>
      <c r="G16" s="10">
        <v>2025</v>
      </c>
      <c r="H16" s="10">
        <v>2188</v>
      </c>
      <c r="I16" s="9">
        <f t="shared" si="3"/>
        <v>-1.955983902536707</v>
      </c>
      <c r="J16" s="9">
        <f t="shared" si="4"/>
        <v>2.0483569864411817</v>
      </c>
      <c r="L16" s="9">
        <f t="shared" si="5"/>
        <v>-1.3080803839619655</v>
      </c>
      <c r="M16" s="9">
        <f t="shared" si="6"/>
        <v>1.4133727803006324</v>
      </c>
    </row>
    <row r="17" spans="1:13" ht="10.5">
      <c r="A17" s="7" t="s">
        <v>11</v>
      </c>
      <c r="B17" s="19">
        <f t="shared" si="0"/>
        <v>10662</v>
      </c>
      <c r="C17" s="2">
        <f t="shared" si="2"/>
        <v>6530</v>
      </c>
      <c r="D17" s="10">
        <v>3132</v>
      </c>
      <c r="E17" s="10">
        <v>3398</v>
      </c>
      <c r="F17" s="2">
        <f t="shared" si="1"/>
        <v>4132</v>
      </c>
      <c r="G17" s="10">
        <v>2049</v>
      </c>
      <c r="H17" s="10">
        <v>2083</v>
      </c>
      <c r="I17" s="9">
        <f t="shared" si="3"/>
        <v>-2.0231643271945066</v>
      </c>
      <c r="J17" s="9">
        <f t="shared" si="4"/>
        <v>2.1949911825692636</v>
      </c>
      <c r="L17" s="9">
        <f t="shared" si="5"/>
        <v>-1.3235835588829963</v>
      </c>
      <c r="M17" s="9">
        <f t="shared" si="6"/>
        <v>1.345546390021123</v>
      </c>
    </row>
    <row r="18" spans="1:13" ht="10.5">
      <c r="A18" s="7" t="s">
        <v>12</v>
      </c>
      <c r="B18" s="19">
        <f t="shared" si="0"/>
        <v>12439</v>
      </c>
      <c r="C18" s="2">
        <f t="shared" si="2"/>
        <v>8561</v>
      </c>
      <c r="D18" s="10">
        <v>4044</v>
      </c>
      <c r="E18" s="10">
        <v>4517</v>
      </c>
      <c r="F18" s="2">
        <f t="shared" si="1"/>
        <v>3878</v>
      </c>
      <c r="G18" s="10">
        <v>2044</v>
      </c>
      <c r="H18" s="10">
        <v>1834</v>
      </c>
      <c r="I18" s="9">
        <f t="shared" si="3"/>
        <v>-2.6122849741936736</v>
      </c>
      <c r="J18" s="9">
        <f t="shared" si="4"/>
        <v>2.91782671326232</v>
      </c>
      <c r="L18" s="9">
        <f t="shared" si="5"/>
        <v>-1.3203537307744482</v>
      </c>
      <c r="M18" s="9">
        <f t="shared" si="6"/>
        <v>1.1847009502154295</v>
      </c>
    </row>
    <row r="19" spans="1:13" ht="10.5">
      <c r="A19" s="7" t="s">
        <v>13</v>
      </c>
      <c r="B19" s="19">
        <f t="shared" si="0"/>
        <v>13342</v>
      </c>
      <c r="C19" s="2">
        <f t="shared" si="2"/>
        <v>10319</v>
      </c>
      <c r="D19" s="10">
        <v>5017</v>
      </c>
      <c r="E19" s="10">
        <v>5302</v>
      </c>
      <c r="F19" s="2">
        <f t="shared" si="1"/>
        <v>3023</v>
      </c>
      <c r="G19" s="10">
        <v>1548</v>
      </c>
      <c r="H19" s="10">
        <v>1475</v>
      </c>
      <c r="I19" s="9">
        <f t="shared" si="3"/>
        <v>-3.2408095241171266</v>
      </c>
      <c r="J19" s="9">
        <f t="shared" si="4"/>
        <v>3.4249097263043664</v>
      </c>
      <c r="L19" s="9">
        <f t="shared" si="5"/>
        <v>-0.9999547824064804</v>
      </c>
      <c r="M19" s="9">
        <f t="shared" si="6"/>
        <v>0.9527992920216786</v>
      </c>
    </row>
    <row r="20" spans="1:13" ht="10.5">
      <c r="A20" s="7" t="s">
        <v>14</v>
      </c>
      <c r="B20" s="19">
        <f t="shared" si="0"/>
        <v>12644</v>
      </c>
      <c r="C20" s="2">
        <f t="shared" si="2"/>
        <v>10422</v>
      </c>
      <c r="D20" s="10">
        <v>4924</v>
      </c>
      <c r="E20" s="10">
        <v>5498</v>
      </c>
      <c r="F20" s="2">
        <f t="shared" si="1"/>
        <v>2222</v>
      </c>
      <c r="G20" s="10">
        <v>1135</v>
      </c>
      <c r="H20" s="10">
        <v>1087</v>
      </c>
      <c r="I20" s="9">
        <f t="shared" si="3"/>
        <v>-3.1807347212981325</v>
      </c>
      <c r="J20" s="9">
        <f t="shared" si="4"/>
        <v>3.55151898815945</v>
      </c>
      <c r="L20" s="9">
        <f t="shared" si="5"/>
        <v>-0.7331709806404103</v>
      </c>
      <c r="M20" s="9">
        <f t="shared" si="6"/>
        <v>0.7021646307983489</v>
      </c>
    </row>
    <row r="21" spans="1:13" ht="10.5">
      <c r="A21" s="7" t="s">
        <v>15</v>
      </c>
      <c r="B21" s="19">
        <f t="shared" si="0"/>
        <v>11122</v>
      </c>
      <c r="C21" s="2">
        <f t="shared" si="2"/>
        <v>9642</v>
      </c>
      <c r="D21" s="10">
        <v>4688</v>
      </c>
      <c r="E21" s="10">
        <v>4954</v>
      </c>
      <c r="F21" s="2">
        <f t="shared" si="1"/>
        <v>1480</v>
      </c>
      <c r="G21" s="10">
        <v>699</v>
      </c>
      <c r="H21" s="10">
        <v>781</v>
      </c>
      <c r="I21" s="9">
        <f t="shared" si="3"/>
        <v>-3.028286834574664</v>
      </c>
      <c r="J21" s="9">
        <f t="shared" si="4"/>
        <v>3.2001136899494207</v>
      </c>
      <c r="L21" s="9">
        <f t="shared" si="5"/>
        <v>-0.45152996957501923</v>
      </c>
      <c r="M21" s="9">
        <f t="shared" si="6"/>
        <v>0.5044991505552074</v>
      </c>
    </row>
    <row r="22" spans="1:13" ht="10.5">
      <c r="A22" s="7" t="s">
        <v>16</v>
      </c>
      <c r="B22" s="19">
        <f t="shared" si="0"/>
        <v>8335</v>
      </c>
      <c r="C22" s="2">
        <f t="shared" si="2"/>
        <v>7317</v>
      </c>
      <c r="D22" s="10">
        <v>3472</v>
      </c>
      <c r="E22" s="10">
        <v>3845</v>
      </c>
      <c r="F22" s="2">
        <f t="shared" si="1"/>
        <v>1018</v>
      </c>
      <c r="G22" s="10">
        <v>452</v>
      </c>
      <c r="H22" s="10">
        <v>566</v>
      </c>
      <c r="I22" s="9">
        <f t="shared" si="3"/>
        <v>-2.242792638575775</v>
      </c>
      <c r="J22" s="9">
        <f t="shared" si="4"/>
        <v>2.4837378154734604</v>
      </c>
      <c r="L22" s="9">
        <f t="shared" si="5"/>
        <v>-0.2919764610127449</v>
      </c>
      <c r="M22" s="9">
        <f t="shared" si="6"/>
        <v>0.36561654188764076</v>
      </c>
    </row>
    <row r="23" spans="1:13" ht="10.5">
      <c r="A23" s="7" t="s">
        <v>17</v>
      </c>
      <c r="B23" s="19">
        <f t="shared" si="0"/>
        <v>5709</v>
      </c>
      <c r="C23" s="2">
        <f t="shared" si="2"/>
        <v>5174</v>
      </c>
      <c r="D23" s="10">
        <v>2345</v>
      </c>
      <c r="E23" s="10">
        <v>2829</v>
      </c>
      <c r="F23" s="2">
        <f t="shared" si="1"/>
        <v>535</v>
      </c>
      <c r="G23" s="10">
        <v>218</v>
      </c>
      <c r="H23" s="10">
        <v>317</v>
      </c>
      <c r="I23" s="9">
        <f t="shared" si="3"/>
        <v>-1.5147893829090415</v>
      </c>
      <c r="J23" s="9">
        <f t="shared" si="4"/>
        <v>1.8274367438164942</v>
      </c>
      <c r="L23" s="9">
        <f t="shared" si="5"/>
        <v>-0.14082050553269554</v>
      </c>
      <c r="M23" s="9">
        <f t="shared" si="6"/>
        <v>0.20477110208194718</v>
      </c>
    </row>
    <row r="24" spans="1:13" ht="10.5">
      <c r="A24" s="7" t="s">
        <v>18</v>
      </c>
      <c r="B24" s="19">
        <f t="shared" si="0"/>
        <v>5188</v>
      </c>
      <c r="C24" s="2">
        <f t="shared" si="2"/>
        <v>4904</v>
      </c>
      <c r="D24" s="10">
        <v>2067</v>
      </c>
      <c r="E24" s="10">
        <v>2837</v>
      </c>
      <c r="F24" s="2">
        <f t="shared" si="1"/>
        <v>284</v>
      </c>
      <c r="G24" s="10">
        <v>96</v>
      </c>
      <c r="H24" s="10">
        <v>188</v>
      </c>
      <c r="I24" s="9">
        <f t="shared" si="3"/>
        <v>-1.3352109400737693</v>
      </c>
      <c r="J24" s="9">
        <f t="shared" si="4"/>
        <v>1.832604468790171</v>
      </c>
      <c r="L24" s="9">
        <f t="shared" si="5"/>
        <v>-0.06201269968412281</v>
      </c>
      <c r="M24" s="9">
        <f t="shared" si="6"/>
        <v>0.12144153688140717</v>
      </c>
    </row>
    <row r="25" spans="1:13" ht="10.5">
      <c r="A25" s="8" t="s">
        <v>19</v>
      </c>
      <c r="B25" s="19">
        <f t="shared" si="0"/>
        <v>5055</v>
      </c>
      <c r="C25" s="2">
        <f t="shared" si="2"/>
        <v>4936</v>
      </c>
      <c r="D25" s="10">
        <v>1974</v>
      </c>
      <c r="E25" s="10">
        <v>2962</v>
      </c>
      <c r="F25" s="2">
        <f t="shared" si="1"/>
        <v>119</v>
      </c>
      <c r="G25" s="10">
        <v>44</v>
      </c>
      <c r="H25" s="10">
        <v>75</v>
      </c>
      <c r="I25" s="9">
        <f t="shared" si="3"/>
        <v>-1.2751361372547751</v>
      </c>
      <c r="J25" s="9">
        <f t="shared" si="4"/>
        <v>1.9133501715038728</v>
      </c>
      <c r="L25" s="9">
        <f t="shared" si="5"/>
        <v>-0.028422487355222955</v>
      </c>
      <c r="M25" s="9">
        <f t="shared" si="6"/>
        <v>0.048447421628220945</v>
      </c>
    </row>
    <row r="26" spans="1:13" ht="10.5">
      <c r="A26" s="8" t="s">
        <v>20</v>
      </c>
      <c r="B26" s="19">
        <f t="shared" si="0"/>
        <v>4592</v>
      </c>
      <c r="C26" s="2">
        <f t="shared" si="2"/>
        <v>4503</v>
      </c>
      <c r="D26" s="10">
        <v>1714</v>
      </c>
      <c r="E26" s="10">
        <v>2789</v>
      </c>
      <c r="F26" s="2">
        <f t="shared" si="1"/>
        <v>89</v>
      </c>
      <c r="G26" s="10">
        <v>29</v>
      </c>
      <c r="H26" s="10">
        <v>60</v>
      </c>
      <c r="I26" s="9">
        <f t="shared" si="3"/>
        <v>-1.107185075610276</v>
      </c>
      <c r="J26" s="9">
        <f t="shared" si="4"/>
        <v>1.8015981189481094</v>
      </c>
      <c r="L26" s="9">
        <f t="shared" si="5"/>
        <v>-0.018733003029578765</v>
      </c>
      <c r="M26" s="9">
        <f t="shared" si="6"/>
        <v>0.03875793730257676</v>
      </c>
    </row>
    <row r="27" spans="1:13" ht="10.5">
      <c r="A27" s="8" t="s">
        <v>73</v>
      </c>
      <c r="B27" s="19">
        <f t="shared" si="0"/>
        <v>3586</v>
      </c>
      <c r="C27" s="2">
        <f t="shared" si="2"/>
        <v>3543</v>
      </c>
      <c r="D27" s="10">
        <v>1312</v>
      </c>
      <c r="E27" s="10">
        <v>2231</v>
      </c>
      <c r="F27" s="2">
        <f t="shared" si="1"/>
        <v>43</v>
      </c>
      <c r="G27" s="10">
        <v>19</v>
      </c>
      <c r="H27" s="10">
        <v>24</v>
      </c>
      <c r="I27" s="9">
        <f t="shared" si="3"/>
        <v>-0.8475068956830117</v>
      </c>
      <c r="J27" s="9">
        <f t="shared" si="4"/>
        <v>1.4411493020341457</v>
      </c>
      <c r="L27" s="9">
        <f t="shared" si="5"/>
        <v>-0.01227334681248264</v>
      </c>
      <c r="M27" s="9">
        <f t="shared" si="6"/>
        <v>0.015503174921030703</v>
      </c>
    </row>
    <row r="28" spans="1:13" ht="10.5">
      <c r="A28" s="8" t="s">
        <v>74</v>
      </c>
      <c r="B28" s="19">
        <f t="shared" si="0"/>
        <v>1335</v>
      </c>
      <c r="C28" s="2">
        <f t="shared" si="2"/>
        <v>1313</v>
      </c>
      <c r="D28" s="10">
        <v>424</v>
      </c>
      <c r="E28" s="10">
        <v>889</v>
      </c>
      <c r="F28" s="2">
        <f t="shared" si="1"/>
        <v>22</v>
      </c>
      <c r="G28" s="10">
        <v>9</v>
      </c>
      <c r="H28" s="10">
        <v>13</v>
      </c>
      <c r="I28" s="9">
        <f t="shared" si="3"/>
        <v>-0.2738894236048757</v>
      </c>
      <c r="J28" s="9">
        <f t="shared" si="4"/>
        <v>0.5742634376998456</v>
      </c>
      <c r="L28" s="9">
        <f t="shared" si="5"/>
        <v>-0.005813690595386513</v>
      </c>
      <c r="M28" s="9">
        <f t="shared" si="6"/>
        <v>0.008397553082224963</v>
      </c>
    </row>
    <row r="29" spans="1:13" ht="10.5">
      <c r="A29" s="8" t="s">
        <v>75</v>
      </c>
      <c r="B29" s="19">
        <f t="shared" si="0"/>
        <v>273</v>
      </c>
      <c r="C29" s="2">
        <f t="shared" si="2"/>
        <v>273</v>
      </c>
      <c r="D29" s="10">
        <v>61</v>
      </c>
      <c r="E29" s="10">
        <v>212</v>
      </c>
      <c r="F29" s="2">
        <f t="shared" si="1"/>
        <v>0</v>
      </c>
      <c r="G29" s="10">
        <v>0</v>
      </c>
      <c r="H29" s="10">
        <v>0</v>
      </c>
      <c r="I29" s="9">
        <f t="shared" si="3"/>
        <v>-0.039403902924286374</v>
      </c>
      <c r="J29" s="9">
        <f t="shared" si="4"/>
        <v>0.13694471180243786</v>
      </c>
      <c r="L29" s="9">
        <f t="shared" si="5"/>
        <v>0</v>
      </c>
      <c r="M29" s="9">
        <f t="shared" si="6"/>
        <v>0</v>
      </c>
    </row>
    <row r="30" spans="1:13" ht="10.5">
      <c r="A30" s="8" t="s">
        <v>76</v>
      </c>
      <c r="B30" s="19">
        <f t="shared" si="0"/>
        <v>20</v>
      </c>
      <c r="C30" s="2">
        <f t="shared" si="2"/>
        <v>20</v>
      </c>
      <c r="D30" s="1">
        <v>7</v>
      </c>
      <c r="E30" s="1">
        <v>13</v>
      </c>
      <c r="F30" s="2">
        <f t="shared" si="1"/>
        <v>0</v>
      </c>
      <c r="G30" s="10">
        <v>0</v>
      </c>
      <c r="H30" s="10">
        <v>0</v>
      </c>
      <c r="I30" s="9">
        <f t="shared" si="3"/>
        <v>-0.004521759351967288</v>
      </c>
      <c r="J30" s="9">
        <f t="shared" si="4"/>
        <v>0.008397553082224963</v>
      </c>
      <c r="L30" s="9">
        <f t="shared" si="5"/>
        <v>0</v>
      </c>
      <c r="M30" s="9">
        <f t="shared" si="6"/>
        <v>0</v>
      </c>
    </row>
    <row r="31" spans="1:8" ht="10.5">
      <c r="A31" s="8" t="s">
        <v>85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0.5">
      <c r="A32" s="8"/>
      <c r="B32" s="19"/>
      <c r="C32" s="2"/>
      <c r="F32" s="2"/>
      <c r="G32" s="10"/>
      <c r="H32" s="10"/>
    </row>
    <row r="33" spans="1:8" ht="10.5">
      <c r="A33" s="1" t="s">
        <v>89</v>
      </c>
      <c r="B33" s="19"/>
      <c r="C33" s="2"/>
      <c r="F33" s="2"/>
      <c r="G33" s="10"/>
      <c r="H33" s="10"/>
    </row>
    <row r="34" spans="1:8" ht="10.5">
      <c r="A34" s="8"/>
      <c r="B34" s="19"/>
      <c r="C34" s="2"/>
      <c r="F34" s="2"/>
      <c r="G34" s="10"/>
      <c r="H34" s="10"/>
    </row>
    <row r="63" spans="1:2" ht="10.5">
      <c r="A63" s="11" t="s">
        <v>83</v>
      </c>
      <c r="B63" s="11"/>
    </row>
    <row r="64" ht="10.5" thickBot="1"/>
    <row r="65" spans="1:6" ht="31.5" thickBot="1">
      <c r="A65" s="12"/>
      <c r="B65" s="13"/>
      <c r="C65" s="13"/>
      <c r="D65" s="13"/>
      <c r="E65" s="14" t="s">
        <v>82</v>
      </c>
      <c r="F65" s="15" t="s">
        <v>50</v>
      </c>
    </row>
    <row r="67" spans="1:15" ht="9.75">
      <c r="A67" s="1" t="s">
        <v>81</v>
      </c>
      <c r="E67" s="9">
        <f>+F8*100/B8</f>
        <v>21.82330256383755</v>
      </c>
      <c r="F67" s="9">
        <f>+E67*100/MM!E67</f>
        <v>137.9502984241729</v>
      </c>
      <c r="N67" s="9"/>
      <c r="O67" s="9"/>
    </row>
    <row r="68" spans="1:15" ht="9.75">
      <c r="A68" s="1" t="s">
        <v>44</v>
      </c>
      <c r="E68" s="9">
        <f>+(SUM(B10:B12)*100/B$8)</f>
        <v>14.948936417603855</v>
      </c>
      <c r="F68" s="9">
        <f>+E68*100/MM!E68</f>
        <v>115.93899867847122</v>
      </c>
      <c r="N68" s="9"/>
      <c r="O68" s="9"/>
    </row>
    <row r="69" spans="1:15" ht="9.75">
      <c r="A69" s="1" t="s">
        <v>45</v>
      </c>
      <c r="E69" s="9">
        <f>+(SUM(B23:B30)*100/B$8)</f>
        <v>16.638782483996202</v>
      </c>
      <c r="F69" s="9">
        <f>+E69*100/MM!E69</f>
        <v>83.07655702749537</v>
      </c>
      <c r="N69" s="9"/>
      <c r="O69" s="9"/>
    </row>
    <row r="70" spans="1:15" ht="9.75">
      <c r="A70" s="1" t="s">
        <v>46</v>
      </c>
      <c r="E70" s="9">
        <f>+(SUM(B26:B30)*100/B$8)</f>
        <v>6.334338886484462</v>
      </c>
      <c r="F70" s="9">
        <f>+E70*100/MM!E70</f>
        <v>89.42428848013854</v>
      </c>
      <c r="N70" s="9"/>
      <c r="O70" s="9"/>
    </row>
    <row r="71" spans="1:15" ht="9.75">
      <c r="A71" s="1" t="s">
        <v>47</v>
      </c>
      <c r="E71" s="9">
        <f>SUM(B10:B12)*100/SUM(B23:B30)</f>
        <v>89.84393198229677</v>
      </c>
      <c r="F71" s="9">
        <f>+E71*100/MM!E71</f>
        <v>139.5568170213163</v>
      </c>
      <c r="N71" s="9"/>
      <c r="O71" s="9"/>
    </row>
    <row r="72" spans="1:15" ht="9.75">
      <c r="A72" s="1" t="s">
        <v>48</v>
      </c>
      <c r="E72" s="9">
        <f>+B10*100/B11</f>
        <v>92.57734696587438</v>
      </c>
      <c r="F72" s="9">
        <f>+E72*100/MM!E72</f>
        <v>99.70107473402982</v>
      </c>
      <c r="N72" s="9"/>
      <c r="O72" s="9"/>
    </row>
    <row r="74" ht="9.75">
      <c r="A74" s="1" t="s">
        <v>49</v>
      </c>
    </row>
    <row r="75" ht="9.75">
      <c r="A75" s="1" t="s">
        <v>90</v>
      </c>
    </row>
    <row r="77" ht="9.75">
      <c r="A77" s="1" t="s">
        <v>88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zoomScalePageLayoutView="0" workbookViewId="0" topLeftCell="A38">
      <selection activeCell="P43" sqref="P43"/>
    </sheetView>
  </sheetViews>
  <sheetFormatPr defaultColWidth="11.421875" defaultRowHeight="12.75"/>
  <cols>
    <col min="1" max="2" width="11.421875" style="1" customWidth="1"/>
    <col min="3" max="3" width="12.00390625" style="1" customWidth="1"/>
    <col min="4" max="5" width="10.421875" style="1" customWidth="1"/>
    <col min="6" max="6" width="12.0039062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9" ht="10.5" thickBot="1">
      <c r="A1" s="11" t="s">
        <v>21</v>
      </c>
      <c r="B1" s="11"/>
      <c r="E1" s="11"/>
      <c r="I1" s="38" t="s">
        <v>93</v>
      </c>
    </row>
    <row r="2" spans="1:9" ht="10.5" thickBot="1">
      <c r="A2" s="11" t="s">
        <v>77</v>
      </c>
      <c r="B2" s="11"/>
      <c r="G2" s="21" t="s">
        <v>84</v>
      </c>
      <c r="I2" s="36" t="str">
        <f>"CIUDAD DE MADRID 01.01.2014"</f>
        <v>CIUDAD DE MADRID 01.01.2014</v>
      </c>
    </row>
    <row r="3" spans="1:9" ht="10.5">
      <c r="A3" s="11" t="s">
        <v>92</v>
      </c>
      <c r="B3" s="11"/>
      <c r="I3" s="36" t="s">
        <v>87</v>
      </c>
    </row>
    <row r="4" spans="1:2" ht="10.5" thickBot="1">
      <c r="A4" s="11"/>
      <c r="B4" s="11"/>
    </row>
    <row r="5" spans="1:8" ht="13.5" customHeight="1" thickBot="1">
      <c r="A5" s="39" t="s">
        <v>23</v>
      </c>
      <c r="B5" s="42" t="s">
        <v>80</v>
      </c>
      <c r="C5" s="41" t="s">
        <v>78</v>
      </c>
      <c r="D5" s="41"/>
      <c r="E5" s="41"/>
      <c r="F5" s="41" t="s">
        <v>79</v>
      </c>
      <c r="G5" s="41"/>
      <c r="H5" s="41"/>
    </row>
    <row r="6" spans="1:8" ht="18" customHeight="1" thickBot="1">
      <c r="A6" s="40"/>
      <c r="B6" s="43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9" ht="10.5">
      <c r="A8" s="5" t="s">
        <v>0</v>
      </c>
      <c r="B8" s="19">
        <f>+C8+F8</f>
        <v>3312291</v>
      </c>
      <c r="C8" s="2">
        <f>+D8+E8</f>
        <v>2788297</v>
      </c>
      <c r="D8" s="2">
        <f>SUM(D10:D31)</f>
        <v>1301434</v>
      </c>
      <c r="E8" s="2">
        <f>SUM(E10:E31)</f>
        <v>1486863</v>
      </c>
      <c r="F8" s="2">
        <f>+G8+H8</f>
        <v>523994</v>
      </c>
      <c r="G8" s="2">
        <f>SUM(G10:G31)</f>
        <v>243712</v>
      </c>
      <c r="H8" s="2">
        <f>SUM(H10:H31)</f>
        <v>280282</v>
      </c>
      <c r="I8" s="9"/>
    </row>
    <row r="9" spans="1:8" ht="9.75">
      <c r="A9" s="6"/>
      <c r="B9" s="6"/>
      <c r="C9" s="3"/>
      <c r="D9" s="4"/>
      <c r="E9" s="4"/>
      <c r="F9" s="3"/>
      <c r="G9" s="10"/>
      <c r="H9" s="10"/>
    </row>
    <row r="10" spans="1:13" ht="10.5">
      <c r="A10" s="7" t="s">
        <v>5</v>
      </c>
      <c r="B10" s="19">
        <f aca="true" t="shared" si="0" ref="B10:B31">+C10+F10</f>
        <v>133894</v>
      </c>
      <c r="C10" s="2">
        <f>+D10+E10</f>
        <v>111166</v>
      </c>
      <c r="D10" s="10">
        <v>56824</v>
      </c>
      <c r="E10" s="10">
        <v>54342</v>
      </c>
      <c r="F10" s="2">
        <f aca="true" t="shared" si="1" ref="F10:F31">+G10+H10</f>
        <v>22728</v>
      </c>
      <c r="G10" s="10">
        <v>11686</v>
      </c>
      <c r="H10" s="10">
        <v>11042</v>
      </c>
      <c r="I10" s="9">
        <f>-D10/$B$8*100</f>
        <v>-1.7155497509125859</v>
      </c>
      <c r="J10" s="9">
        <f>E10/$B$8*100</f>
        <v>1.6406167211757663</v>
      </c>
      <c r="L10" s="9">
        <f>-G10/$B$8*100</f>
        <v>-0.35280716579551735</v>
      </c>
      <c r="M10" s="9">
        <f>H10/$B$8*100</f>
        <v>0.33336442963495655</v>
      </c>
    </row>
    <row r="11" spans="1:13" ht="10.5">
      <c r="A11" s="7" t="s">
        <v>6</v>
      </c>
      <c r="B11" s="19">
        <f t="shared" si="0"/>
        <v>144197</v>
      </c>
      <c r="C11" s="2">
        <f aca="true" t="shared" si="2" ref="C11:C31">+D11+E11</f>
        <v>124079</v>
      </c>
      <c r="D11" s="10">
        <v>63213</v>
      </c>
      <c r="E11" s="10">
        <v>60866</v>
      </c>
      <c r="F11" s="2">
        <f t="shared" si="1"/>
        <v>20118</v>
      </c>
      <c r="G11" s="10">
        <v>10341</v>
      </c>
      <c r="H11" s="10">
        <v>9777</v>
      </c>
      <c r="I11" s="9">
        <f aca="true" t="shared" si="3" ref="I11:I30">-D11/$B$8*100</f>
        <v>-1.9084373927290808</v>
      </c>
      <c r="J11" s="9">
        <f aca="true" t="shared" si="4" ref="J11:J30">E11/$B$8*100</f>
        <v>1.837580091845795</v>
      </c>
      <c r="L11" s="9">
        <f aca="true" t="shared" si="5" ref="L11:L30">-G11/$B$8*100</f>
        <v>-0.3122008301806816</v>
      </c>
      <c r="M11" s="9">
        <f aca="true" t="shared" si="6" ref="M11:M30">H11/$B$8*100</f>
        <v>0.2951733407481408</v>
      </c>
    </row>
    <row r="12" spans="1:13" ht="10.5">
      <c r="A12" s="7" t="s">
        <v>7</v>
      </c>
      <c r="B12" s="19">
        <f t="shared" si="0"/>
        <v>148989</v>
      </c>
      <c r="C12" s="2">
        <f t="shared" si="2"/>
        <v>131832</v>
      </c>
      <c r="D12" s="10">
        <v>67710</v>
      </c>
      <c r="E12" s="10">
        <v>64122</v>
      </c>
      <c r="F12" s="2">
        <f t="shared" si="1"/>
        <v>17157</v>
      </c>
      <c r="G12" s="10">
        <v>8713</v>
      </c>
      <c r="H12" s="10">
        <v>8444</v>
      </c>
      <c r="I12" s="9">
        <f t="shared" si="3"/>
        <v>-2.0442044494279035</v>
      </c>
      <c r="J12" s="9">
        <f t="shared" si="4"/>
        <v>1.935880633676208</v>
      </c>
      <c r="L12" s="9">
        <f t="shared" si="5"/>
        <v>-0.26305055926547516</v>
      </c>
      <c r="M12" s="9">
        <f t="shared" si="6"/>
        <v>0.25492929214250803</v>
      </c>
    </row>
    <row r="13" spans="1:13" ht="10.5">
      <c r="A13" s="7" t="s">
        <v>4</v>
      </c>
      <c r="B13" s="19">
        <f t="shared" si="0"/>
        <v>148060</v>
      </c>
      <c r="C13" s="2">
        <f t="shared" si="2"/>
        <v>128763</v>
      </c>
      <c r="D13" s="10">
        <v>65492</v>
      </c>
      <c r="E13" s="10">
        <v>63271</v>
      </c>
      <c r="F13" s="2">
        <f t="shared" si="1"/>
        <v>19297</v>
      </c>
      <c r="G13" s="10">
        <v>9987</v>
      </c>
      <c r="H13" s="10">
        <v>9310</v>
      </c>
      <c r="I13" s="9">
        <f t="shared" si="3"/>
        <v>-1.9772417338935497</v>
      </c>
      <c r="J13" s="9">
        <f t="shared" si="4"/>
        <v>1.9101884466068955</v>
      </c>
      <c r="L13" s="9">
        <f t="shared" si="5"/>
        <v>-0.3015133634091932</v>
      </c>
      <c r="M13" s="9">
        <f t="shared" si="6"/>
        <v>0.2810743379733242</v>
      </c>
    </row>
    <row r="14" spans="1:13" ht="10.5">
      <c r="A14" s="7" t="s">
        <v>8</v>
      </c>
      <c r="B14" s="19">
        <f t="shared" si="0"/>
        <v>170078</v>
      </c>
      <c r="C14" s="2">
        <f t="shared" si="2"/>
        <v>127483</v>
      </c>
      <c r="D14" s="10">
        <v>64567</v>
      </c>
      <c r="E14" s="10">
        <v>62916</v>
      </c>
      <c r="F14" s="2">
        <f t="shared" si="1"/>
        <v>42595</v>
      </c>
      <c r="G14" s="10">
        <v>19328</v>
      </c>
      <c r="H14" s="10">
        <v>23267</v>
      </c>
      <c r="I14" s="9">
        <f t="shared" si="3"/>
        <v>-1.949315443600819</v>
      </c>
      <c r="J14" s="9">
        <f t="shared" si="4"/>
        <v>1.8994707892513067</v>
      </c>
      <c r="L14" s="9">
        <f t="shared" si="5"/>
        <v>-0.5835236094896251</v>
      </c>
      <c r="M14" s="9">
        <f t="shared" si="6"/>
        <v>0.7024443202605085</v>
      </c>
    </row>
    <row r="15" spans="1:13" ht="10.5">
      <c r="A15" s="7" t="s">
        <v>9</v>
      </c>
      <c r="B15" s="19">
        <f t="shared" si="0"/>
        <v>217952</v>
      </c>
      <c r="C15" s="2">
        <f t="shared" si="2"/>
        <v>148168</v>
      </c>
      <c r="D15" s="10">
        <v>74145</v>
      </c>
      <c r="E15" s="10">
        <v>74023</v>
      </c>
      <c r="F15" s="2">
        <f t="shared" si="1"/>
        <v>69784</v>
      </c>
      <c r="G15" s="10">
        <v>30667</v>
      </c>
      <c r="H15" s="10">
        <v>39117</v>
      </c>
      <c r="I15" s="9">
        <f t="shared" si="3"/>
        <v>-2.23848085811301</v>
      </c>
      <c r="J15" s="9">
        <f t="shared" si="4"/>
        <v>2.2347976068527795</v>
      </c>
      <c r="L15" s="9">
        <f t="shared" si="5"/>
        <v>-0.925854642602356</v>
      </c>
      <c r="M15" s="9">
        <f t="shared" si="6"/>
        <v>1.1809650782494654</v>
      </c>
    </row>
    <row r="16" spans="1:13" ht="10.5">
      <c r="A16" s="7" t="s">
        <v>10</v>
      </c>
      <c r="B16" s="19">
        <f t="shared" si="0"/>
        <v>231935</v>
      </c>
      <c r="C16" s="2">
        <f t="shared" si="2"/>
        <v>159301</v>
      </c>
      <c r="D16" s="10">
        <v>79711</v>
      </c>
      <c r="E16" s="10">
        <v>79590</v>
      </c>
      <c r="F16" s="2">
        <f t="shared" si="1"/>
        <v>72634</v>
      </c>
      <c r="G16" s="10">
        <v>32758</v>
      </c>
      <c r="H16" s="10">
        <v>39876</v>
      </c>
      <c r="I16" s="9">
        <f t="shared" si="3"/>
        <v>-2.4065216492149997</v>
      </c>
      <c r="J16" s="9">
        <f t="shared" si="4"/>
        <v>2.4028685885388694</v>
      </c>
      <c r="L16" s="9">
        <f t="shared" si="5"/>
        <v>-0.9889831539559779</v>
      </c>
      <c r="M16" s="9">
        <f t="shared" si="6"/>
        <v>1.203879731581555</v>
      </c>
    </row>
    <row r="17" spans="1:13" ht="10.5">
      <c r="A17" s="7" t="s">
        <v>11</v>
      </c>
      <c r="B17" s="19">
        <f t="shared" si="0"/>
        <v>242347</v>
      </c>
      <c r="C17" s="2">
        <f t="shared" si="2"/>
        <v>175944</v>
      </c>
      <c r="D17" s="10">
        <v>86920</v>
      </c>
      <c r="E17" s="10">
        <v>89024</v>
      </c>
      <c r="F17" s="2">
        <f t="shared" si="1"/>
        <v>66403</v>
      </c>
      <c r="G17" s="10">
        <v>31208</v>
      </c>
      <c r="H17" s="10">
        <v>35195</v>
      </c>
      <c r="I17" s="9">
        <f t="shared" si="3"/>
        <v>-2.6241655699936994</v>
      </c>
      <c r="J17" s="9">
        <f t="shared" si="4"/>
        <v>2.6876865589406247</v>
      </c>
      <c r="L17" s="9">
        <f t="shared" si="5"/>
        <v>-0.942187748600591</v>
      </c>
      <c r="M17" s="9">
        <f t="shared" si="6"/>
        <v>1.0625576074082863</v>
      </c>
    </row>
    <row r="18" spans="1:13" ht="10.5">
      <c r="A18" s="7" t="s">
        <v>12</v>
      </c>
      <c r="B18" s="19">
        <f t="shared" si="0"/>
        <v>262944</v>
      </c>
      <c r="C18" s="2">
        <f t="shared" si="2"/>
        <v>207162</v>
      </c>
      <c r="D18" s="10">
        <v>100862</v>
      </c>
      <c r="E18" s="10">
        <v>106300</v>
      </c>
      <c r="F18" s="2">
        <f t="shared" si="1"/>
        <v>55782</v>
      </c>
      <c r="G18" s="10">
        <v>27273</v>
      </c>
      <c r="H18" s="10">
        <v>28509</v>
      </c>
      <c r="I18" s="9">
        <f t="shared" si="3"/>
        <v>-3.0450826935193795</v>
      </c>
      <c r="J18" s="9">
        <f t="shared" si="4"/>
        <v>3.209259089856537</v>
      </c>
      <c r="L18" s="9">
        <f t="shared" si="5"/>
        <v>-0.8233878001661086</v>
      </c>
      <c r="M18" s="9">
        <f t="shared" si="6"/>
        <v>0.8607033621140172</v>
      </c>
    </row>
    <row r="19" spans="1:13" ht="10.5">
      <c r="A19" s="7" t="s">
        <v>13</v>
      </c>
      <c r="B19" s="19">
        <f t="shared" si="0"/>
        <v>265708</v>
      </c>
      <c r="C19" s="2">
        <f t="shared" si="2"/>
        <v>222752</v>
      </c>
      <c r="D19" s="10">
        <v>107783</v>
      </c>
      <c r="E19" s="10">
        <v>114969</v>
      </c>
      <c r="F19" s="2">
        <f t="shared" si="1"/>
        <v>42956</v>
      </c>
      <c r="G19" s="10">
        <v>20935</v>
      </c>
      <c r="H19" s="10">
        <v>22021</v>
      </c>
      <c r="I19" s="9">
        <f t="shared" si="3"/>
        <v>-3.2540317260772076</v>
      </c>
      <c r="J19" s="9">
        <f t="shared" si="4"/>
        <v>3.470981263421601</v>
      </c>
      <c r="L19" s="9">
        <f t="shared" si="5"/>
        <v>-0.6320398781387263</v>
      </c>
      <c r="M19" s="9">
        <f t="shared" si="6"/>
        <v>0.6648268524715975</v>
      </c>
    </row>
    <row r="20" spans="1:13" ht="10.5">
      <c r="A20" s="7" t="s">
        <v>14</v>
      </c>
      <c r="B20" s="19">
        <f t="shared" si="0"/>
        <v>248940</v>
      </c>
      <c r="C20" s="2">
        <f t="shared" si="2"/>
        <v>215744</v>
      </c>
      <c r="D20" s="10">
        <v>102727</v>
      </c>
      <c r="E20" s="10">
        <v>113017</v>
      </c>
      <c r="F20" s="2">
        <f t="shared" si="1"/>
        <v>33196</v>
      </c>
      <c r="G20" s="10">
        <v>15535</v>
      </c>
      <c r="H20" s="10">
        <v>17661</v>
      </c>
      <c r="I20" s="9">
        <f t="shared" si="3"/>
        <v>-3.1013881328663455</v>
      </c>
      <c r="J20" s="9">
        <f t="shared" si="4"/>
        <v>3.412049243257914</v>
      </c>
      <c r="L20" s="9">
        <f t="shared" si="5"/>
        <v>-0.4690107239973783</v>
      </c>
      <c r="M20" s="9">
        <f t="shared" si="6"/>
        <v>0.533195905794509</v>
      </c>
    </row>
    <row r="21" spans="1:13" ht="10.5">
      <c r="A21" s="7" t="s">
        <v>15</v>
      </c>
      <c r="B21" s="19">
        <f t="shared" si="0"/>
        <v>234890</v>
      </c>
      <c r="C21" s="2">
        <f t="shared" si="2"/>
        <v>211462</v>
      </c>
      <c r="D21" s="10">
        <v>97896</v>
      </c>
      <c r="E21" s="10">
        <v>113566</v>
      </c>
      <c r="F21" s="2">
        <f t="shared" si="1"/>
        <v>23428</v>
      </c>
      <c r="G21" s="10">
        <v>10313</v>
      </c>
      <c r="H21" s="10">
        <v>13115</v>
      </c>
      <c r="I21" s="9">
        <f t="shared" si="3"/>
        <v>-2.955537421078039</v>
      </c>
      <c r="J21" s="9">
        <f t="shared" si="4"/>
        <v>3.4286238739289514</v>
      </c>
      <c r="L21" s="9">
        <f t="shared" si="5"/>
        <v>-0.3113554938258746</v>
      </c>
      <c r="M21" s="9">
        <f t="shared" si="6"/>
        <v>0.3959495104747741</v>
      </c>
    </row>
    <row r="22" spans="1:13" ht="10.5">
      <c r="A22" s="7" t="s">
        <v>16</v>
      </c>
      <c r="B22" s="19">
        <f t="shared" si="0"/>
        <v>198963</v>
      </c>
      <c r="C22" s="2">
        <f t="shared" si="2"/>
        <v>183014</v>
      </c>
      <c r="D22" s="10">
        <v>83326</v>
      </c>
      <c r="E22" s="10">
        <v>99688</v>
      </c>
      <c r="F22" s="2">
        <f t="shared" si="1"/>
        <v>15949</v>
      </c>
      <c r="G22" s="10">
        <v>6578</v>
      </c>
      <c r="H22" s="10">
        <v>9371</v>
      </c>
      <c r="I22" s="9">
        <f t="shared" si="3"/>
        <v>-2.515660610737402</v>
      </c>
      <c r="J22" s="9">
        <f t="shared" si="4"/>
        <v>3.0096389477856866</v>
      </c>
      <c r="L22" s="9">
        <f t="shared" si="5"/>
        <v>-0.19859366221144217</v>
      </c>
      <c r="M22" s="9">
        <f t="shared" si="6"/>
        <v>0.28291596360343946</v>
      </c>
    </row>
    <row r="23" spans="1:13" ht="10.5">
      <c r="A23" s="7" t="s">
        <v>17</v>
      </c>
      <c r="B23" s="19">
        <f t="shared" si="0"/>
        <v>156540</v>
      </c>
      <c r="C23" s="2">
        <f t="shared" si="2"/>
        <v>146684</v>
      </c>
      <c r="D23" s="10">
        <v>63577</v>
      </c>
      <c r="E23" s="10">
        <v>83107</v>
      </c>
      <c r="F23" s="2">
        <f t="shared" si="1"/>
        <v>9856</v>
      </c>
      <c r="G23" s="10">
        <v>3827</v>
      </c>
      <c r="H23" s="10">
        <v>6029</v>
      </c>
      <c r="I23" s="9">
        <f t="shared" si="3"/>
        <v>-1.9194267653415718</v>
      </c>
      <c r="J23" s="9">
        <f t="shared" si="4"/>
        <v>2.5090488728194473</v>
      </c>
      <c r="L23" s="9">
        <f t="shared" si="5"/>
        <v>-0.1155393653516554</v>
      </c>
      <c r="M23" s="9">
        <f t="shared" si="6"/>
        <v>0.1820190315404051</v>
      </c>
    </row>
    <row r="24" spans="1:13" ht="10.5">
      <c r="A24" s="7" t="s">
        <v>18</v>
      </c>
      <c r="B24" s="19">
        <f t="shared" si="0"/>
        <v>144449</v>
      </c>
      <c r="C24" s="2">
        <f t="shared" si="2"/>
        <v>138785</v>
      </c>
      <c r="D24" s="10">
        <v>57915</v>
      </c>
      <c r="E24" s="10">
        <v>80870</v>
      </c>
      <c r="F24" s="2">
        <f t="shared" si="1"/>
        <v>5664</v>
      </c>
      <c r="G24" s="10">
        <v>2167</v>
      </c>
      <c r="H24" s="10">
        <v>3497</v>
      </c>
      <c r="I24" s="9">
        <f t="shared" si="3"/>
        <v>-1.7484876781659584</v>
      </c>
      <c r="J24" s="9">
        <f t="shared" si="4"/>
        <v>2.4415125361871888</v>
      </c>
      <c r="L24" s="9">
        <f t="shared" si="5"/>
        <v>-0.06542299574524099</v>
      </c>
      <c r="M24" s="9">
        <f t="shared" si="6"/>
        <v>0.10557647259857302</v>
      </c>
    </row>
    <row r="25" spans="1:13" ht="10.5">
      <c r="A25" s="8" t="s">
        <v>19</v>
      </c>
      <c r="B25" s="19">
        <f t="shared" si="0"/>
        <v>127780</v>
      </c>
      <c r="C25" s="2">
        <f t="shared" si="2"/>
        <v>124652</v>
      </c>
      <c r="D25" s="10">
        <v>50152</v>
      </c>
      <c r="E25" s="10">
        <v>74500</v>
      </c>
      <c r="F25" s="2">
        <f t="shared" si="1"/>
        <v>3128</v>
      </c>
      <c r="G25" s="10">
        <v>1164</v>
      </c>
      <c r="H25" s="10">
        <v>1964</v>
      </c>
      <c r="I25" s="9">
        <f t="shared" si="3"/>
        <v>-1.5141181737957203</v>
      </c>
      <c r="J25" s="9">
        <f t="shared" si="4"/>
        <v>2.2491985154685987</v>
      </c>
      <c r="L25" s="9">
        <f t="shared" si="5"/>
        <v>-0.03514183989269059</v>
      </c>
      <c r="M25" s="9">
        <f t="shared" si="6"/>
        <v>0.059294307172890304</v>
      </c>
    </row>
    <row r="26" spans="1:13" ht="10.5">
      <c r="A26" s="8" t="s">
        <v>20</v>
      </c>
      <c r="B26" s="19">
        <f t="shared" si="0"/>
        <v>102664</v>
      </c>
      <c r="C26" s="2">
        <f t="shared" si="2"/>
        <v>100744</v>
      </c>
      <c r="D26" s="10">
        <v>37584</v>
      </c>
      <c r="E26" s="10">
        <v>63160</v>
      </c>
      <c r="F26" s="2">
        <f t="shared" si="1"/>
        <v>1920</v>
      </c>
      <c r="G26" s="10">
        <v>744</v>
      </c>
      <c r="H26" s="10">
        <v>1176</v>
      </c>
      <c r="I26" s="9">
        <f t="shared" si="3"/>
        <v>-1.1346829128237828</v>
      </c>
      <c r="J26" s="9">
        <f t="shared" si="4"/>
        <v>1.9068372917717675</v>
      </c>
      <c r="L26" s="9">
        <f t="shared" si="5"/>
        <v>-0.022461794570585735</v>
      </c>
      <c r="M26" s="9">
        <f t="shared" si="6"/>
        <v>0.035504126901893585</v>
      </c>
    </row>
    <row r="27" spans="1:13" ht="10.5">
      <c r="A27" s="8" t="s">
        <v>73</v>
      </c>
      <c r="B27" s="19">
        <f t="shared" si="0"/>
        <v>81722</v>
      </c>
      <c r="C27" s="2">
        <f t="shared" si="2"/>
        <v>80807</v>
      </c>
      <c r="D27" s="10">
        <v>27567</v>
      </c>
      <c r="E27" s="10">
        <v>53240</v>
      </c>
      <c r="F27" s="2">
        <f t="shared" si="1"/>
        <v>915</v>
      </c>
      <c r="G27" s="10">
        <v>330</v>
      </c>
      <c r="H27" s="10">
        <v>585</v>
      </c>
      <c r="I27" s="9">
        <f t="shared" si="3"/>
        <v>-0.8322638318915819</v>
      </c>
      <c r="J27" s="9">
        <f t="shared" si="4"/>
        <v>1.6073466974972912</v>
      </c>
      <c r="L27" s="9">
        <f t="shared" si="5"/>
        <v>-0.009962892753082384</v>
      </c>
      <c r="M27" s="9">
        <f t="shared" si="6"/>
        <v>0.017661491698646045</v>
      </c>
    </row>
    <row r="28" spans="1:13" ht="10.5">
      <c r="A28" s="8" t="s">
        <v>74</v>
      </c>
      <c r="B28" s="19">
        <f t="shared" si="0"/>
        <v>38653</v>
      </c>
      <c r="C28" s="2">
        <f t="shared" si="2"/>
        <v>38275</v>
      </c>
      <c r="D28" s="10">
        <v>10946</v>
      </c>
      <c r="E28" s="10">
        <v>27329</v>
      </c>
      <c r="F28" s="2">
        <f t="shared" si="1"/>
        <v>378</v>
      </c>
      <c r="G28" s="10">
        <v>132</v>
      </c>
      <c r="H28" s="10">
        <v>246</v>
      </c>
      <c r="I28" s="9">
        <f t="shared" si="3"/>
        <v>-0.33046613356133264</v>
      </c>
      <c r="J28" s="9">
        <f t="shared" si="4"/>
        <v>0.8250784728757226</v>
      </c>
      <c r="L28" s="9">
        <f t="shared" si="5"/>
        <v>-0.003985157101232953</v>
      </c>
      <c r="M28" s="9">
        <f t="shared" si="6"/>
        <v>0.007426883688661413</v>
      </c>
    </row>
    <row r="29" spans="1:13" ht="10.5">
      <c r="A29" s="8" t="s">
        <v>75</v>
      </c>
      <c r="B29" s="19">
        <f t="shared" si="0"/>
        <v>10048</v>
      </c>
      <c r="C29" s="2">
        <f t="shared" si="2"/>
        <v>9961</v>
      </c>
      <c r="D29" s="10">
        <v>2259</v>
      </c>
      <c r="E29" s="10">
        <v>7702</v>
      </c>
      <c r="F29" s="2">
        <f t="shared" si="1"/>
        <v>87</v>
      </c>
      <c r="G29" s="10">
        <v>21</v>
      </c>
      <c r="H29" s="10">
        <v>66</v>
      </c>
      <c r="I29" s="9">
        <f t="shared" si="3"/>
        <v>-0.06820052948246395</v>
      </c>
      <c r="J29" s="9">
        <f t="shared" si="4"/>
        <v>0.23252787874012276</v>
      </c>
      <c r="L29" s="9">
        <f t="shared" si="5"/>
        <v>-0.0006340022661052426</v>
      </c>
      <c r="M29" s="9">
        <f t="shared" si="6"/>
        <v>0.0019925785506164765</v>
      </c>
    </row>
    <row r="30" spans="1:13" ht="10.5">
      <c r="A30" s="8" t="s">
        <v>76</v>
      </c>
      <c r="B30" s="19">
        <f t="shared" si="0"/>
        <v>1538</v>
      </c>
      <c r="C30" s="2">
        <f t="shared" si="2"/>
        <v>1519</v>
      </c>
      <c r="D30" s="1">
        <v>258</v>
      </c>
      <c r="E30" s="10">
        <v>1261</v>
      </c>
      <c r="F30" s="2">
        <f t="shared" si="1"/>
        <v>19</v>
      </c>
      <c r="G30" s="10">
        <v>5</v>
      </c>
      <c r="H30" s="10">
        <v>14</v>
      </c>
      <c r="I30" s="9">
        <f t="shared" si="3"/>
        <v>-0.007789170697864408</v>
      </c>
      <c r="J30" s="9">
        <f t="shared" si="4"/>
        <v>0.038070326550414806</v>
      </c>
      <c r="L30" s="9">
        <f t="shared" si="5"/>
        <v>-0.00015095292050124824</v>
      </c>
      <c r="M30" s="9">
        <f t="shared" si="6"/>
        <v>0.000422668177403495</v>
      </c>
    </row>
    <row r="31" spans="1:8" ht="10.5">
      <c r="A31" s="8" t="s">
        <v>85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0.5">
      <c r="A32" s="8"/>
      <c r="B32" s="19"/>
      <c r="C32" s="2"/>
      <c r="F32" s="2"/>
      <c r="G32" s="10"/>
      <c r="H32" s="10"/>
    </row>
    <row r="33" spans="1:8" ht="10.5">
      <c r="A33" s="1" t="s">
        <v>89</v>
      </c>
      <c r="B33" s="19"/>
      <c r="C33" s="2"/>
      <c r="F33" s="2"/>
      <c r="G33" s="10"/>
      <c r="H33" s="10"/>
    </row>
    <row r="34" spans="1:8" ht="10.5">
      <c r="A34" s="8"/>
      <c r="B34" s="19"/>
      <c r="C34" s="2"/>
      <c r="F34" s="2"/>
      <c r="G34" s="10"/>
      <c r="H34" s="10"/>
    </row>
    <row r="63" spans="1:2" ht="10.5">
      <c r="A63" s="11" t="s">
        <v>83</v>
      </c>
      <c r="B63" s="11"/>
    </row>
    <row r="64" ht="10.5" thickBot="1"/>
    <row r="65" spans="1:6" ht="31.5" thickBot="1">
      <c r="A65" s="12"/>
      <c r="B65" s="13"/>
      <c r="C65" s="13"/>
      <c r="D65" s="13"/>
      <c r="E65" s="14" t="s">
        <v>82</v>
      </c>
      <c r="F65" s="15" t="s">
        <v>50</v>
      </c>
    </row>
    <row r="67" spans="1:6" ht="9.75">
      <c r="A67" s="1" t="s">
        <v>81</v>
      </c>
      <c r="E67" s="9">
        <f>+F8*100/B8</f>
        <v>15.819684925026213</v>
      </c>
      <c r="F67" s="9">
        <f aca="true" t="shared" si="7" ref="F67:F72">+E67*100/E67</f>
        <v>100</v>
      </c>
    </row>
    <row r="68" spans="1:6" ht="9.75">
      <c r="A68" s="1" t="s">
        <v>44</v>
      </c>
      <c r="E68" s="9">
        <f>+(SUM(B10:B12)*100/B$8)</f>
        <v>12.893794657534619</v>
      </c>
      <c r="F68" s="9">
        <f t="shared" si="7"/>
        <v>100</v>
      </c>
    </row>
    <row r="69" spans="1:6" ht="9.75">
      <c r="A69" s="1" t="s">
        <v>45</v>
      </c>
      <c r="E69" s="9">
        <f>+(SUM(B23:B30)*100/B$8)</f>
        <v>20.028252348601015</v>
      </c>
      <c r="F69" s="9">
        <f t="shared" si="7"/>
        <v>100</v>
      </c>
    </row>
    <row r="70" spans="1:6" ht="9.75">
      <c r="A70" s="1" t="s">
        <v>46</v>
      </c>
      <c r="E70" s="9">
        <f>+(SUM(B26:B30)*100/B$8)</f>
        <v>7.083465794521073</v>
      </c>
      <c r="F70" s="9">
        <f t="shared" si="7"/>
        <v>100</v>
      </c>
    </row>
    <row r="71" spans="1:6" ht="9.75">
      <c r="A71" s="1" t="s">
        <v>47</v>
      </c>
      <c r="E71" s="9">
        <f>SUM(B10:B12)*100/SUM(B23:B30)</f>
        <v>64.37803175789954</v>
      </c>
      <c r="F71" s="9">
        <f t="shared" si="7"/>
        <v>100</v>
      </c>
    </row>
    <row r="72" spans="1:6" ht="9.75">
      <c r="A72" s="1" t="s">
        <v>48</v>
      </c>
      <c r="E72" s="9">
        <f>+B10*100/B11</f>
        <v>92.85491376380924</v>
      </c>
      <c r="F72" s="9">
        <f t="shared" si="7"/>
        <v>100</v>
      </c>
    </row>
    <row r="74" ht="9.75">
      <c r="A74" s="1" t="s">
        <v>49</v>
      </c>
    </row>
    <row r="75" ht="9.75">
      <c r="A75" s="1" t="s">
        <v>90</v>
      </c>
    </row>
    <row r="77" ht="9.75">
      <c r="A77" s="1" t="s">
        <v>88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4" r:id="rId2"/>
  <ignoredErrors>
    <ignoredError sqref="F8" formula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showGridLines="0" zoomScalePageLayoutView="0" workbookViewId="0" topLeftCell="A46">
      <selection activeCell="N66" sqref="N66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9" ht="10.5" thickBot="1">
      <c r="A1" s="11" t="s">
        <v>21</v>
      </c>
      <c r="B1" s="11"/>
      <c r="E1" s="11" t="s">
        <v>22</v>
      </c>
      <c r="F1" s="11" t="s">
        <v>41</v>
      </c>
      <c r="I1" s="38" t="str">
        <f>F1&amp;" "&amp;MM!$I$1</f>
        <v>18. VILLA DE VALLECAS 01.01.21</v>
      </c>
    </row>
    <row r="2" spans="1:7" ht="10.5" thickBot="1">
      <c r="A2" s="11" t="s">
        <v>77</v>
      </c>
      <c r="B2" s="11"/>
      <c r="G2" s="21" t="s">
        <v>84</v>
      </c>
    </row>
    <row r="3" spans="1:9" ht="10.5">
      <c r="A3" s="11" t="s">
        <v>92</v>
      </c>
      <c r="B3" s="11"/>
      <c r="I3" s="36" t="s">
        <v>87</v>
      </c>
    </row>
    <row r="4" spans="1:2" ht="10.5" thickBot="1">
      <c r="A4" s="11"/>
      <c r="B4" s="11"/>
    </row>
    <row r="5" spans="1:8" ht="10.5" thickBot="1">
      <c r="A5" s="39" t="s">
        <v>23</v>
      </c>
      <c r="B5" s="42" t="s">
        <v>80</v>
      </c>
      <c r="C5" s="41" t="s">
        <v>78</v>
      </c>
      <c r="D5" s="41"/>
      <c r="E5" s="41"/>
      <c r="F5" s="41" t="s">
        <v>79</v>
      </c>
      <c r="G5" s="41"/>
      <c r="H5" s="41"/>
    </row>
    <row r="6" spans="1:8" ht="18" customHeight="1" thickBot="1">
      <c r="A6" s="40"/>
      <c r="B6" s="43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0.5">
      <c r="A8" s="5" t="s">
        <v>0</v>
      </c>
      <c r="B8" s="19">
        <f>+C8+F8</f>
        <v>114733</v>
      </c>
      <c r="C8" s="2">
        <f>+D8+E8</f>
        <v>98611</v>
      </c>
      <c r="D8" s="2">
        <f>SUM(D10:D31)</f>
        <v>47986</v>
      </c>
      <c r="E8" s="2">
        <f>SUM(E10:E31)</f>
        <v>50625</v>
      </c>
      <c r="F8" s="2">
        <f>+G8+H8</f>
        <v>16122</v>
      </c>
      <c r="G8" s="2">
        <f>SUM(G10:G31)</f>
        <v>7620</v>
      </c>
      <c r="H8" s="2">
        <f>SUM(H10:H31)</f>
        <v>8502</v>
      </c>
    </row>
    <row r="9" spans="1:8" ht="9.75">
      <c r="A9" s="6"/>
      <c r="B9" s="6"/>
      <c r="C9" s="3"/>
      <c r="D9" s="4"/>
      <c r="E9" s="4"/>
      <c r="F9" s="3"/>
      <c r="G9" s="10"/>
      <c r="H9" s="10"/>
    </row>
    <row r="10" spans="1:13" ht="10.5">
      <c r="A10" s="7" t="s">
        <v>5</v>
      </c>
      <c r="B10" s="19">
        <f aca="true" t="shared" si="0" ref="B10:B31">+C10+F10</f>
        <v>6770</v>
      </c>
      <c r="C10" s="2">
        <f>+D10+E10</f>
        <v>5922</v>
      </c>
      <c r="D10" s="10">
        <v>3010</v>
      </c>
      <c r="E10" s="10">
        <v>2912</v>
      </c>
      <c r="F10" s="2">
        <f aca="true" t="shared" si="1" ref="F10:F31">+G10+H10</f>
        <v>848</v>
      </c>
      <c r="G10" s="10">
        <v>448</v>
      </c>
      <c r="H10" s="10">
        <v>400</v>
      </c>
      <c r="I10" s="9">
        <f>-D10/$B$8*100</f>
        <v>-2.623482345968466</v>
      </c>
      <c r="J10" s="9">
        <f>E10/$B$8*100</f>
        <v>2.538066641681121</v>
      </c>
      <c r="L10" s="9">
        <f>-G10/$B$8*100</f>
        <v>-0.3904717910278647</v>
      </c>
      <c r="M10" s="9">
        <f>H10/$B$8*100</f>
        <v>0.3486355277034506</v>
      </c>
    </row>
    <row r="11" spans="1:13" ht="10.5">
      <c r="A11" s="7" t="s">
        <v>6</v>
      </c>
      <c r="B11" s="19">
        <f t="shared" si="0"/>
        <v>7550</v>
      </c>
      <c r="C11" s="2">
        <f aca="true" t="shared" si="2" ref="C11:C31">+D11+E11</f>
        <v>6727</v>
      </c>
      <c r="D11" s="10">
        <v>3476</v>
      </c>
      <c r="E11" s="10">
        <v>3251</v>
      </c>
      <c r="F11" s="2">
        <f t="shared" si="1"/>
        <v>823</v>
      </c>
      <c r="G11" s="10">
        <v>423</v>
      </c>
      <c r="H11" s="10">
        <v>400</v>
      </c>
      <c r="I11" s="9">
        <f aca="true" t="shared" si="3" ref="I11:I30">-D11/$B$8*100</f>
        <v>-3.0296427357429856</v>
      </c>
      <c r="J11" s="9">
        <f aca="true" t="shared" si="4" ref="J11:J30">E11/$B$8*100</f>
        <v>2.833535251409795</v>
      </c>
      <c r="L11" s="9">
        <f aca="true" t="shared" si="5" ref="L11:L30">-G11/$B$8*100</f>
        <v>-0.368682070546399</v>
      </c>
      <c r="M11" s="9">
        <f aca="true" t="shared" si="6" ref="M11:M30">H11/$B$8*100</f>
        <v>0.3486355277034506</v>
      </c>
    </row>
    <row r="12" spans="1:13" ht="10.5">
      <c r="A12" s="7" t="s">
        <v>7</v>
      </c>
      <c r="B12" s="19">
        <f t="shared" si="0"/>
        <v>6302</v>
      </c>
      <c r="C12" s="2">
        <f t="shared" si="2"/>
        <v>5641</v>
      </c>
      <c r="D12" s="10">
        <v>2979</v>
      </c>
      <c r="E12" s="10">
        <v>2662</v>
      </c>
      <c r="F12" s="2">
        <f t="shared" si="1"/>
        <v>661</v>
      </c>
      <c r="G12" s="10">
        <v>344</v>
      </c>
      <c r="H12" s="10">
        <v>317</v>
      </c>
      <c r="I12" s="9">
        <f t="shared" si="3"/>
        <v>-2.5964630925714487</v>
      </c>
      <c r="J12" s="9">
        <f t="shared" si="4"/>
        <v>2.320169436866464</v>
      </c>
      <c r="L12" s="9">
        <f t="shared" si="5"/>
        <v>-0.29982655382496753</v>
      </c>
      <c r="M12" s="9">
        <f t="shared" si="6"/>
        <v>0.2762936557049846</v>
      </c>
    </row>
    <row r="13" spans="1:13" ht="10.5">
      <c r="A13" s="7" t="s">
        <v>4</v>
      </c>
      <c r="B13" s="19">
        <f t="shared" si="0"/>
        <v>5151</v>
      </c>
      <c r="C13" s="2">
        <f t="shared" si="2"/>
        <v>4468</v>
      </c>
      <c r="D13" s="10">
        <v>2388</v>
      </c>
      <c r="E13" s="10">
        <v>2080</v>
      </c>
      <c r="F13" s="2">
        <f t="shared" si="1"/>
        <v>683</v>
      </c>
      <c r="G13" s="10">
        <v>356</v>
      </c>
      <c r="H13" s="10">
        <v>327</v>
      </c>
      <c r="I13" s="9">
        <f t="shared" si="3"/>
        <v>-2.0813541003896003</v>
      </c>
      <c r="J13" s="9">
        <f t="shared" si="4"/>
        <v>1.8129047440579433</v>
      </c>
      <c r="L13" s="9">
        <f t="shared" si="5"/>
        <v>-0.31028561965607104</v>
      </c>
      <c r="M13" s="9">
        <f t="shared" si="6"/>
        <v>0.2850095438975709</v>
      </c>
    </row>
    <row r="14" spans="1:13" ht="10.5">
      <c r="A14" s="7" t="s">
        <v>8</v>
      </c>
      <c r="B14" s="19">
        <f t="shared" si="0"/>
        <v>5271</v>
      </c>
      <c r="C14" s="2">
        <f t="shared" si="2"/>
        <v>4192</v>
      </c>
      <c r="D14" s="10">
        <v>2107</v>
      </c>
      <c r="E14" s="10">
        <v>2085</v>
      </c>
      <c r="F14" s="2">
        <f t="shared" si="1"/>
        <v>1079</v>
      </c>
      <c r="G14" s="10">
        <v>534</v>
      </c>
      <c r="H14" s="10">
        <v>545</v>
      </c>
      <c r="I14" s="9">
        <f t="shared" si="3"/>
        <v>-1.8364376421779263</v>
      </c>
      <c r="J14" s="9">
        <f t="shared" si="4"/>
        <v>1.8172626881542364</v>
      </c>
      <c r="L14" s="9">
        <f t="shared" si="5"/>
        <v>-0.46542842948410657</v>
      </c>
      <c r="M14" s="9">
        <f t="shared" si="6"/>
        <v>0.4750159064959515</v>
      </c>
    </row>
    <row r="15" spans="1:13" ht="10.5">
      <c r="A15" s="7" t="s">
        <v>9</v>
      </c>
      <c r="B15" s="19">
        <f t="shared" si="0"/>
        <v>6651</v>
      </c>
      <c r="C15" s="2">
        <f t="shared" si="2"/>
        <v>4862</v>
      </c>
      <c r="D15" s="10">
        <v>2407</v>
      </c>
      <c r="E15" s="10">
        <v>2455</v>
      </c>
      <c r="F15" s="2">
        <f t="shared" si="1"/>
        <v>1789</v>
      </c>
      <c r="G15" s="10">
        <v>796</v>
      </c>
      <c r="H15" s="10">
        <v>993</v>
      </c>
      <c r="I15" s="9">
        <f t="shared" si="3"/>
        <v>-2.097914287955514</v>
      </c>
      <c r="J15" s="9">
        <f t="shared" si="4"/>
        <v>2.139750551279928</v>
      </c>
      <c r="L15" s="9">
        <f t="shared" si="5"/>
        <v>-0.6937847001298667</v>
      </c>
      <c r="M15" s="9">
        <f t="shared" si="6"/>
        <v>0.8654876975238162</v>
      </c>
    </row>
    <row r="16" spans="1:13" ht="10.5">
      <c r="A16" s="7" t="s">
        <v>10</v>
      </c>
      <c r="B16" s="19">
        <f t="shared" si="0"/>
        <v>8600</v>
      </c>
      <c r="C16" s="2">
        <f t="shared" si="2"/>
        <v>6400</v>
      </c>
      <c r="D16" s="10">
        <v>3149</v>
      </c>
      <c r="E16" s="10">
        <v>3251</v>
      </c>
      <c r="F16" s="2">
        <f t="shared" si="1"/>
        <v>2200</v>
      </c>
      <c r="G16" s="10">
        <v>988</v>
      </c>
      <c r="H16" s="10">
        <v>1212</v>
      </c>
      <c r="I16" s="9">
        <f t="shared" si="3"/>
        <v>-2.744633191845415</v>
      </c>
      <c r="J16" s="9">
        <f t="shared" si="4"/>
        <v>2.833535251409795</v>
      </c>
      <c r="L16" s="9">
        <f t="shared" si="5"/>
        <v>-0.8611297534275231</v>
      </c>
      <c r="M16" s="9">
        <f t="shared" si="6"/>
        <v>1.0563656489414552</v>
      </c>
    </row>
    <row r="17" spans="1:13" ht="10.5">
      <c r="A17" s="7" t="s">
        <v>11</v>
      </c>
      <c r="B17" s="19">
        <f t="shared" si="0"/>
        <v>10155</v>
      </c>
      <c r="C17" s="2">
        <f t="shared" si="2"/>
        <v>8137</v>
      </c>
      <c r="D17" s="10">
        <v>3881</v>
      </c>
      <c r="E17" s="10">
        <v>4256</v>
      </c>
      <c r="F17" s="2">
        <f t="shared" si="1"/>
        <v>2018</v>
      </c>
      <c r="G17" s="10">
        <v>962</v>
      </c>
      <c r="H17" s="10">
        <v>1056</v>
      </c>
      <c r="I17" s="9">
        <f t="shared" si="3"/>
        <v>-3.3826362075427294</v>
      </c>
      <c r="J17" s="9">
        <f t="shared" si="4"/>
        <v>3.7094820147647143</v>
      </c>
      <c r="L17" s="9">
        <f t="shared" si="5"/>
        <v>-0.8384684441267988</v>
      </c>
      <c r="M17" s="9">
        <f t="shared" si="6"/>
        <v>0.9203977931371097</v>
      </c>
    </row>
    <row r="18" spans="1:13" ht="10.5">
      <c r="A18" s="7" t="s">
        <v>12</v>
      </c>
      <c r="B18" s="19">
        <f t="shared" si="0"/>
        <v>12707</v>
      </c>
      <c r="C18" s="2">
        <f t="shared" si="2"/>
        <v>10889</v>
      </c>
      <c r="D18" s="10">
        <v>5400</v>
      </c>
      <c r="E18" s="10">
        <v>5489</v>
      </c>
      <c r="F18" s="2">
        <f t="shared" si="1"/>
        <v>1818</v>
      </c>
      <c r="G18" s="10">
        <v>923</v>
      </c>
      <c r="H18" s="10">
        <v>895</v>
      </c>
      <c r="I18" s="9">
        <f t="shared" si="3"/>
        <v>-4.706579623996583</v>
      </c>
      <c r="J18" s="9">
        <f t="shared" si="4"/>
        <v>4.7841510289106015</v>
      </c>
      <c r="L18" s="9">
        <f t="shared" si="5"/>
        <v>-0.8044764801757124</v>
      </c>
      <c r="M18" s="9">
        <f t="shared" si="6"/>
        <v>0.7800719932364707</v>
      </c>
    </row>
    <row r="19" spans="1:13" ht="10.5">
      <c r="A19" s="7" t="s">
        <v>13</v>
      </c>
      <c r="B19" s="19">
        <f t="shared" si="0"/>
        <v>10564</v>
      </c>
      <c r="C19" s="2">
        <f t="shared" si="2"/>
        <v>9251</v>
      </c>
      <c r="D19" s="10">
        <v>4722</v>
      </c>
      <c r="E19" s="10">
        <v>4529</v>
      </c>
      <c r="F19" s="2">
        <f t="shared" si="1"/>
        <v>1313</v>
      </c>
      <c r="G19" s="10">
        <v>630</v>
      </c>
      <c r="H19" s="10">
        <v>683</v>
      </c>
      <c r="I19" s="9">
        <f t="shared" si="3"/>
        <v>-4.115642404539234</v>
      </c>
      <c r="J19" s="9">
        <f t="shared" si="4"/>
        <v>3.94742576242232</v>
      </c>
      <c r="L19" s="9">
        <f t="shared" si="5"/>
        <v>-0.5491009561329347</v>
      </c>
      <c r="M19" s="9">
        <f t="shared" si="6"/>
        <v>0.5952951635536419</v>
      </c>
    </row>
    <row r="20" spans="1:13" ht="10.5">
      <c r="A20" s="7" t="s">
        <v>14</v>
      </c>
      <c r="B20" s="19">
        <f t="shared" si="0"/>
        <v>7849</v>
      </c>
      <c r="C20" s="2">
        <f t="shared" si="2"/>
        <v>6812</v>
      </c>
      <c r="D20" s="10">
        <v>3332</v>
      </c>
      <c r="E20" s="10">
        <v>3480</v>
      </c>
      <c r="F20" s="2">
        <f t="shared" si="1"/>
        <v>1037</v>
      </c>
      <c r="G20" s="10">
        <v>492</v>
      </c>
      <c r="H20" s="10">
        <v>545</v>
      </c>
      <c r="I20" s="9">
        <f t="shared" si="3"/>
        <v>-2.9041339457697437</v>
      </c>
      <c r="J20" s="9">
        <f t="shared" si="4"/>
        <v>3.0331290910200206</v>
      </c>
      <c r="L20" s="9">
        <f t="shared" si="5"/>
        <v>-0.42882169907524426</v>
      </c>
      <c r="M20" s="9">
        <f t="shared" si="6"/>
        <v>0.4750159064959515</v>
      </c>
    </row>
    <row r="21" spans="1:13" ht="10.5">
      <c r="A21" s="7" t="s">
        <v>15</v>
      </c>
      <c r="B21" s="19">
        <f t="shared" si="0"/>
        <v>7052</v>
      </c>
      <c r="C21" s="2">
        <f t="shared" si="2"/>
        <v>6362</v>
      </c>
      <c r="D21" s="10">
        <v>2942</v>
      </c>
      <c r="E21" s="10">
        <v>3420</v>
      </c>
      <c r="F21" s="2">
        <f t="shared" si="1"/>
        <v>690</v>
      </c>
      <c r="G21" s="10">
        <v>297</v>
      </c>
      <c r="H21" s="10">
        <v>393</v>
      </c>
      <c r="I21" s="9">
        <f t="shared" si="3"/>
        <v>-2.5642143062588794</v>
      </c>
      <c r="J21" s="9">
        <f t="shared" si="4"/>
        <v>2.9808337618645027</v>
      </c>
      <c r="L21" s="9">
        <f t="shared" si="5"/>
        <v>-0.2588618793198121</v>
      </c>
      <c r="M21" s="9">
        <f t="shared" si="6"/>
        <v>0.34253440596864027</v>
      </c>
    </row>
    <row r="22" spans="1:13" ht="10.5">
      <c r="A22" s="7" t="s">
        <v>16</v>
      </c>
      <c r="B22" s="19">
        <f t="shared" si="0"/>
        <v>5585</v>
      </c>
      <c r="C22" s="2">
        <f t="shared" si="2"/>
        <v>5138</v>
      </c>
      <c r="D22" s="10">
        <v>2426</v>
      </c>
      <c r="E22" s="10">
        <v>2712</v>
      </c>
      <c r="F22" s="2">
        <f t="shared" si="1"/>
        <v>447</v>
      </c>
      <c r="G22" s="10">
        <v>176</v>
      </c>
      <c r="H22" s="10">
        <v>271</v>
      </c>
      <c r="I22" s="9">
        <f t="shared" si="3"/>
        <v>-2.114474475521428</v>
      </c>
      <c r="J22" s="9">
        <f t="shared" si="4"/>
        <v>2.363748877829395</v>
      </c>
      <c r="L22" s="9">
        <f t="shared" si="5"/>
        <v>-0.15339963218951827</v>
      </c>
      <c r="M22" s="9">
        <f t="shared" si="6"/>
        <v>0.23620057001908779</v>
      </c>
    </row>
    <row r="23" spans="1:13" ht="10.5">
      <c r="A23" s="7" t="s">
        <v>17</v>
      </c>
      <c r="B23" s="19">
        <f t="shared" si="0"/>
        <v>4316</v>
      </c>
      <c r="C23" s="2">
        <f t="shared" si="2"/>
        <v>3950</v>
      </c>
      <c r="D23" s="10">
        <v>1758</v>
      </c>
      <c r="E23" s="10">
        <v>2192</v>
      </c>
      <c r="F23" s="2">
        <f t="shared" si="1"/>
        <v>366</v>
      </c>
      <c r="G23" s="10">
        <v>130</v>
      </c>
      <c r="H23" s="10">
        <v>236</v>
      </c>
      <c r="I23" s="9">
        <f t="shared" si="3"/>
        <v>-1.5322531442566656</v>
      </c>
      <c r="J23" s="9">
        <f t="shared" si="4"/>
        <v>1.9105226918149094</v>
      </c>
      <c r="L23" s="9">
        <f t="shared" si="5"/>
        <v>-0.11330654650362146</v>
      </c>
      <c r="M23" s="9">
        <f t="shared" si="6"/>
        <v>0.2056949613450359</v>
      </c>
    </row>
    <row r="24" spans="1:13" ht="10.5">
      <c r="A24" s="7" t="s">
        <v>18</v>
      </c>
      <c r="B24" s="19">
        <f t="shared" si="0"/>
        <v>3639</v>
      </c>
      <c r="C24" s="2">
        <f t="shared" si="2"/>
        <v>3478</v>
      </c>
      <c r="D24" s="10">
        <v>1593</v>
      </c>
      <c r="E24" s="10">
        <v>1885</v>
      </c>
      <c r="F24" s="2">
        <f t="shared" si="1"/>
        <v>161</v>
      </c>
      <c r="G24" s="10">
        <v>60</v>
      </c>
      <c r="H24" s="10">
        <v>101</v>
      </c>
      <c r="I24" s="9">
        <f t="shared" si="3"/>
        <v>-1.3884409890789922</v>
      </c>
      <c r="J24" s="9">
        <f t="shared" si="4"/>
        <v>1.642944924302511</v>
      </c>
      <c r="L24" s="9">
        <f t="shared" si="5"/>
        <v>-0.052295329155517586</v>
      </c>
      <c r="M24" s="9">
        <f t="shared" si="6"/>
        <v>0.08803047074512128</v>
      </c>
    </row>
    <row r="25" spans="1:13" ht="10.5">
      <c r="A25" s="8" t="s">
        <v>19</v>
      </c>
      <c r="B25" s="19">
        <f t="shared" si="0"/>
        <v>2488</v>
      </c>
      <c r="C25" s="2">
        <f t="shared" si="2"/>
        <v>2398</v>
      </c>
      <c r="D25" s="10">
        <v>1024</v>
      </c>
      <c r="E25" s="10">
        <v>1374</v>
      </c>
      <c r="F25" s="2">
        <f t="shared" si="1"/>
        <v>90</v>
      </c>
      <c r="G25" s="10">
        <v>30</v>
      </c>
      <c r="H25" s="10">
        <v>60</v>
      </c>
      <c r="I25" s="9">
        <f t="shared" si="3"/>
        <v>-0.8925069509208337</v>
      </c>
      <c r="J25" s="9">
        <f t="shared" si="4"/>
        <v>1.1975630376613529</v>
      </c>
      <c r="L25" s="9">
        <f t="shared" si="5"/>
        <v>-0.026147664577758793</v>
      </c>
      <c r="M25" s="9">
        <f t="shared" si="6"/>
        <v>0.052295329155517586</v>
      </c>
    </row>
    <row r="26" spans="1:13" ht="10.5">
      <c r="A26" s="8" t="s">
        <v>20</v>
      </c>
      <c r="B26" s="19">
        <f t="shared" si="0"/>
        <v>1962</v>
      </c>
      <c r="C26" s="2">
        <f t="shared" si="2"/>
        <v>1897</v>
      </c>
      <c r="D26" s="10">
        <v>727</v>
      </c>
      <c r="E26" s="10">
        <v>1170</v>
      </c>
      <c r="F26" s="2">
        <f t="shared" si="1"/>
        <v>65</v>
      </c>
      <c r="G26" s="10">
        <v>23</v>
      </c>
      <c r="H26" s="10">
        <v>42</v>
      </c>
      <c r="I26" s="9">
        <f t="shared" si="3"/>
        <v>-0.6336450716010215</v>
      </c>
      <c r="J26" s="9">
        <f t="shared" si="4"/>
        <v>1.019758918532593</v>
      </c>
      <c r="L26" s="9">
        <f t="shared" si="5"/>
        <v>-0.02004654284294841</v>
      </c>
      <c r="M26" s="9">
        <f t="shared" si="6"/>
        <v>0.036606730408862316</v>
      </c>
    </row>
    <row r="27" spans="1:13" ht="10.5">
      <c r="A27" s="8" t="s">
        <v>73</v>
      </c>
      <c r="B27" s="19">
        <f t="shared" si="0"/>
        <v>1405</v>
      </c>
      <c r="C27" s="2">
        <f t="shared" si="2"/>
        <v>1384</v>
      </c>
      <c r="D27" s="10">
        <v>485</v>
      </c>
      <c r="E27" s="10">
        <v>899</v>
      </c>
      <c r="F27" s="2">
        <f t="shared" si="1"/>
        <v>21</v>
      </c>
      <c r="G27" s="10">
        <v>4</v>
      </c>
      <c r="H27" s="10">
        <v>17</v>
      </c>
      <c r="I27" s="9">
        <f t="shared" si="3"/>
        <v>-0.42272057734043383</v>
      </c>
      <c r="J27" s="9">
        <f t="shared" si="4"/>
        <v>0.7835583485135053</v>
      </c>
      <c r="L27" s="9">
        <f t="shared" si="5"/>
        <v>-0.0034863552770345065</v>
      </c>
      <c r="M27" s="9">
        <f t="shared" si="6"/>
        <v>0.01481700992739665</v>
      </c>
    </row>
    <row r="28" spans="1:13" ht="10.5">
      <c r="A28" s="8" t="s">
        <v>74</v>
      </c>
      <c r="B28" s="19">
        <f t="shared" si="0"/>
        <v>556</v>
      </c>
      <c r="C28" s="2">
        <f t="shared" si="2"/>
        <v>545</v>
      </c>
      <c r="D28" s="10">
        <v>149</v>
      </c>
      <c r="E28" s="10">
        <v>396</v>
      </c>
      <c r="F28" s="2">
        <f t="shared" si="1"/>
        <v>11</v>
      </c>
      <c r="G28" s="10">
        <v>3</v>
      </c>
      <c r="H28" s="10">
        <v>8</v>
      </c>
      <c r="I28" s="9">
        <f t="shared" si="3"/>
        <v>-0.12986673406953536</v>
      </c>
      <c r="J28" s="9">
        <f t="shared" si="4"/>
        <v>0.34514917242641613</v>
      </c>
      <c r="L28" s="9">
        <f t="shared" si="5"/>
        <v>-0.00261476645777588</v>
      </c>
      <c r="M28" s="9">
        <f t="shared" si="6"/>
        <v>0.006972710554069013</v>
      </c>
    </row>
    <row r="29" spans="1:13" ht="10.5">
      <c r="A29" s="8" t="s">
        <v>75</v>
      </c>
      <c r="B29" s="19">
        <f t="shared" si="0"/>
        <v>138</v>
      </c>
      <c r="C29" s="2">
        <f t="shared" si="2"/>
        <v>138</v>
      </c>
      <c r="D29" s="10">
        <v>28</v>
      </c>
      <c r="E29" s="10">
        <v>110</v>
      </c>
      <c r="F29" s="2">
        <f t="shared" si="1"/>
        <v>0</v>
      </c>
      <c r="G29" s="10">
        <v>0</v>
      </c>
      <c r="H29" s="10">
        <v>0</v>
      </c>
      <c r="I29" s="9">
        <f t="shared" si="3"/>
        <v>-0.024404486939241545</v>
      </c>
      <c r="J29" s="9">
        <f t="shared" si="4"/>
        <v>0.09587477011844892</v>
      </c>
      <c r="L29" s="9">
        <f t="shared" si="5"/>
        <v>0</v>
      </c>
      <c r="M29" s="9">
        <f t="shared" si="6"/>
        <v>0</v>
      </c>
    </row>
    <row r="30" spans="1:13" ht="10.5">
      <c r="A30" s="8" t="s">
        <v>76</v>
      </c>
      <c r="B30" s="19">
        <f t="shared" si="0"/>
        <v>22</v>
      </c>
      <c r="C30" s="2">
        <f t="shared" si="2"/>
        <v>20</v>
      </c>
      <c r="D30" s="1">
        <v>3</v>
      </c>
      <c r="E30" s="1">
        <v>17</v>
      </c>
      <c r="F30" s="2">
        <f t="shared" si="1"/>
        <v>2</v>
      </c>
      <c r="G30" s="10">
        <v>1</v>
      </c>
      <c r="H30" s="10">
        <v>1</v>
      </c>
      <c r="I30" s="9">
        <f t="shared" si="3"/>
        <v>-0.00261476645777588</v>
      </c>
      <c r="J30" s="9">
        <f t="shared" si="4"/>
        <v>0.01481700992739665</v>
      </c>
      <c r="L30" s="9">
        <f t="shared" si="5"/>
        <v>-0.0008715888192586266</v>
      </c>
      <c r="M30" s="9">
        <f t="shared" si="6"/>
        <v>0.0008715888192586266</v>
      </c>
    </row>
    <row r="31" spans="1:8" ht="10.5">
      <c r="A31" s="8" t="s">
        <v>85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0.5">
      <c r="A32" s="8"/>
      <c r="B32" s="19"/>
      <c r="C32" s="2"/>
      <c r="F32" s="2"/>
      <c r="G32" s="10"/>
      <c r="H32" s="10"/>
    </row>
    <row r="33" spans="1:8" ht="10.5">
      <c r="A33" s="1" t="s">
        <v>89</v>
      </c>
      <c r="B33" s="19"/>
      <c r="C33" s="2"/>
      <c r="F33" s="2"/>
      <c r="G33" s="10"/>
      <c r="H33" s="10"/>
    </row>
    <row r="34" spans="1:8" ht="10.5">
      <c r="A34" s="8"/>
      <c r="B34" s="19"/>
      <c r="C34" s="2"/>
      <c r="F34" s="2"/>
      <c r="G34" s="10"/>
      <c r="H34" s="10"/>
    </row>
    <row r="63" spans="1:2" ht="10.5">
      <c r="A63" s="11" t="s">
        <v>83</v>
      </c>
      <c r="B63" s="11"/>
    </row>
    <row r="64" ht="10.5" thickBot="1"/>
    <row r="65" spans="1:6" ht="31.5" thickBot="1">
      <c r="A65" s="12"/>
      <c r="B65" s="13"/>
      <c r="C65" s="13"/>
      <c r="D65" s="13"/>
      <c r="E65" s="14" t="s">
        <v>82</v>
      </c>
      <c r="F65" s="15" t="s">
        <v>50</v>
      </c>
    </row>
    <row r="67" spans="1:15" ht="9.75">
      <c r="A67" s="1" t="s">
        <v>81</v>
      </c>
      <c r="E67" s="9">
        <f>+F8*100/B8</f>
        <v>14.051754944087577</v>
      </c>
      <c r="F67" s="9">
        <f>+E67*100/MM!E67</f>
        <v>88.82449309630795</v>
      </c>
      <c r="N67" s="9"/>
      <c r="O67" s="9"/>
    </row>
    <row r="68" spans="1:15" ht="9.75">
      <c r="A68" s="1" t="s">
        <v>44</v>
      </c>
      <c r="E68" s="9">
        <f>+(SUM(B10:B12)*100/B$8)</f>
        <v>17.973904630751395</v>
      </c>
      <c r="F68" s="9">
        <f>+E68*100/MM!E68</f>
        <v>139.3996500498646</v>
      </c>
      <c r="N68" s="9"/>
      <c r="O68" s="9"/>
    </row>
    <row r="69" spans="1:15" ht="9.75">
      <c r="A69" s="1" t="s">
        <v>45</v>
      </c>
      <c r="E69" s="9">
        <f>+(SUM(B23:B30)*100/B$8)</f>
        <v>12.66069918855081</v>
      </c>
      <c r="F69" s="9">
        <f>+E69*100/MM!E69</f>
        <v>63.21419846417686</v>
      </c>
      <c r="N69" s="9"/>
      <c r="O69" s="9"/>
    </row>
    <row r="70" spans="1:15" ht="9.75">
      <c r="A70" s="1" t="s">
        <v>46</v>
      </c>
      <c r="E70" s="9">
        <f>+(SUM(B26:B30)*100/B$8)</f>
        <v>3.558697149032972</v>
      </c>
      <c r="F70" s="9">
        <f>+E70*100/MM!E70</f>
        <v>50.23949084056504</v>
      </c>
      <c r="N70" s="9"/>
      <c r="O70" s="9"/>
    </row>
    <row r="71" spans="1:15" ht="9.75">
      <c r="A71" s="1" t="s">
        <v>47</v>
      </c>
      <c r="E71" s="9">
        <f>SUM(B10:B12)*100/SUM(B23:B30)</f>
        <v>141.96612969847172</v>
      </c>
      <c r="F71" s="9">
        <f>+E71*100/MM!E71</f>
        <v>220.51952478502375</v>
      </c>
      <c r="N71" s="9"/>
      <c r="O71" s="9"/>
    </row>
    <row r="72" spans="1:15" ht="9.75">
      <c r="A72" s="1" t="s">
        <v>48</v>
      </c>
      <c r="E72" s="9">
        <f>+B10*100/B11</f>
        <v>89.66887417218543</v>
      </c>
      <c r="F72" s="9">
        <f>+E72*100/MM!E72</f>
        <v>96.56879807165834</v>
      </c>
      <c r="N72" s="9"/>
      <c r="O72" s="9"/>
    </row>
    <row r="74" ht="9.75">
      <c r="A74" s="1" t="s">
        <v>49</v>
      </c>
    </row>
    <row r="75" ht="9.75">
      <c r="A75" s="1" t="s">
        <v>90</v>
      </c>
    </row>
    <row r="77" ht="9.75">
      <c r="A77" s="1" t="s">
        <v>88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showGridLines="0" zoomScalePageLayoutView="0" workbookViewId="0" topLeftCell="A43">
      <selection activeCell="N66" sqref="N66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9" ht="10.5" thickBot="1">
      <c r="A1" s="11" t="s">
        <v>21</v>
      </c>
      <c r="B1" s="11"/>
      <c r="E1" s="11" t="s">
        <v>22</v>
      </c>
      <c r="F1" s="11" t="s">
        <v>42</v>
      </c>
      <c r="I1" s="38" t="str">
        <f>F1&amp;" "&amp;MM!$I$1</f>
        <v>19. VICÁLVARO 01.01.21</v>
      </c>
    </row>
    <row r="2" spans="1:7" ht="10.5" thickBot="1">
      <c r="A2" s="11" t="s">
        <v>77</v>
      </c>
      <c r="B2" s="11"/>
      <c r="G2" s="21" t="s">
        <v>84</v>
      </c>
    </row>
    <row r="3" spans="1:9" ht="10.5">
      <c r="A3" s="11" t="s">
        <v>92</v>
      </c>
      <c r="B3" s="11"/>
      <c r="I3" s="36" t="s">
        <v>87</v>
      </c>
    </row>
    <row r="4" spans="1:2" ht="10.5" thickBot="1">
      <c r="A4" s="11"/>
      <c r="B4" s="11"/>
    </row>
    <row r="5" spans="1:8" ht="10.5" thickBot="1">
      <c r="A5" s="39" t="s">
        <v>23</v>
      </c>
      <c r="B5" s="42" t="s">
        <v>80</v>
      </c>
      <c r="C5" s="41" t="s">
        <v>78</v>
      </c>
      <c r="D5" s="41"/>
      <c r="E5" s="41"/>
      <c r="F5" s="41" t="s">
        <v>79</v>
      </c>
      <c r="G5" s="41"/>
      <c r="H5" s="41"/>
    </row>
    <row r="6" spans="1:8" ht="18" customHeight="1" thickBot="1">
      <c r="A6" s="40"/>
      <c r="B6" s="43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0.5">
      <c r="A8" s="5" t="s">
        <v>0</v>
      </c>
      <c r="B8" s="19">
        <f>+C8+F8</f>
        <v>75485</v>
      </c>
      <c r="C8" s="2">
        <f>+D8+E8</f>
        <v>65421</v>
      </c>
      <c r="D8" s="2">
        <f>SUM(D10:D31)</f>
        <v>31598</v>
      </c>
      <c r="E8" s="2">
        <f>SUM(E10:E31)</f>
        <v>33823</v>
      </c>
      <c r="F8" s="2">
        <f>+G8+H8</f>
        <v>10064</v>
      </c>
      <c r="G8" s="2">
        <f>SUM(G10:G31)</f>
        <v>4899</v>
      </c>
      <c r="H8" s="2">
        <f>SUM(H10:H31)</f>
        <v>5165</v>
      </c>
    </row>
    <row r="9" spans="1:8" ht="9.75">
      <c r="A9" s="6"/>
      <c r="B9" s="6"/>
      <c r="C9" s="3"/>
      <c r="D9" s="4"/>
      <c r="E9" s="4"/>
      <c r="F9" s="3"/>
      <c r="G9" s="10"/>
      <c r="H9" s="10"/>
    </row>
    <row r="10" spans="1:13" ht="10.5">
      <c r="A10" s="7" t="s">
        <v>5</v>
      </c>
      <c r="B10" s="19">
        <f aca="true" t="shared" si="0" ref="B10:B31">+C10+F10</f>
        <v>3009</v>
      </c>
      <c r="C10" s="2">
        <f>+D10+E10</f>
        <v>2507</v>
      </c>
      <c r="D10" s="10">
        <v>1307</v>
      </c>
      <c r="E10" s="10">
        <v>1200</v>
      </c>
      <c r="F10" s="2">
        <f aca="true" t="shared" si="1" ref="F10:F31">+G10+H10</f>
        <v>502</v>
      </c>
      <c r="G10" s="10">
        <v>271</v>
      </c>
      <c r="H10" s="10">
        <v>231</v>
      </c>
      <c r="I10" s="9">
        <f>-D10/$B$8*100</f>
        <v>-1.731469828442737</v>
      </c>
      <c r="J10" s="9">
        <f>E10/$B$8*100</f>
        <v>1.5897198118831557</v>
      </c>
      <c r="L10" s="9">
        <f>-G10/$B$8*100</f>
        <v>-0.35901172418361266</v>
      </c>
      <c r="M10" s="9">
        <f>H10/$B$8*100</f>
        <v>0.3060210637875075</v>
      </c>
    </row>
    <row r="11" spans="1:13" ht="10.5">
      <c r="A11" s="7" t="s">
        <v>6</v>
      </c>
      <c r="B11" s="19">
        <f t="shared" si="0"/>
        <v>3984</v>
      </c>
      <c r="C11" s="2">
        <f aca="true" t="shared" si="2" ref="C11:C31">+D11+E11</f>
        <v>3494</v>
      </c>
      <c r="D11" s="10">
        <v>1770</v>
      </c>
      <c r="E11" s="10">
        <v>1724</v>
      </c>
      <c r="F11" s="2">
        <f t="shared" si="1"/>
        <v>490</v>
      </c>
      <c r="G11" s="10">
        <v>252</v>
      </c>
      <c r="H11" s="10">
        <v>238</v>
      </c>
      <c r="I11" s="9">
        <f aca="true" t="shared" si="3" ref="I11:I30">-D11/$B$8*100</f>
        <v>-2.3448367225276545</v>
      </c>
      <c r="J11" s="9">
        <f aca="true" t="shared" si="4" ref="J11:J30">E11/$B$8*100</f>
        <v>2.2838974630721336</v>
      </c>
      <c r="L11" s="9">
        <f aca="true" t="shared" si="5" ref="L11:L30">-G11/$B$8*100</f>
        <v>-0.33384116049546264</v>
      </c>
      <c r="M11" s="9">
        <f aca="true" t="shared" si="6" ref="M11:M30">H11/$B$8*100</f>
        <v>0.3152944293568259</v>
      </c>
    </row>
    <row r="12" spans="1:13" ht="10.5">
      <c r="A12" s="7" t="s">
        <v>7</v>
      </c>
      <c r="B12" s="19">
        <f t="shared" si="0"/>
        <v>5157</v>
      </c>
      <c r="C12" s="2">
        <f t="shared" si="2"/>
        <v>4741</v>
      </c>
      <c r="D12" s="10">
        <v>2437</v>
      </c>
      <c r="E12" s="10">
        <v>2304</v>
      </c>
      <c r="F12" s="2">
        <f t="shared" si="1"/>
        <v>416</v>
      </c>
      <c r="G12" s="10">
        <v>193</v>
      </c>
      <c r="H12" s="10">
        <v>223</v>
      </c>
      <c r="I12" s="9">
        <f t="shared" si="3"/>
        <v>-3.228455984632708</v>
      </c>
      <c r="J12" s="9">
        <f t="shared" si="4"/>
        <v>3.0522620388156585</v>
      </c>
      <c r="L12" s="9">
        <f t="shared" si="5"/>
        <v>-0.2556799364112075</v>
      </c>
      <c r="M12" s="9">
        <f t="shared" si="6"/>
        <v>0.29542293170828643</v>
      </c>
    </row>
    <row r="13" spans="1:13" ht="10.5">
      <c r="A13" s="7" t="s">
        <v>4</v>
      </c>
      <c r="B13" s="19">
        <f t="shared" si="0"/>
        <v>4546</v>
      </c>
      <c r="C13" s="2">
        <f t="shared" si="2"/>
        <v>4135</v>
      </c>
      <c r="D13" s="10">
        <v>2024</v>
      </c>
      <c r="E13" s="10">
        <v>2111</v>
      </c>
      <c r="F13" s="2">
        <f t="shared" si="1"/>
        <v>411</v>
      </c>
      <c r="G13" s="10">
        <v>216</v>
      </c>
      <c r="H13" s="10">
        <v>195</v>
      </c>
      <c r="I13" s="9">
        <f t="shared" si="3"/>
        <v>-2.6813274160429224</v>
      </c>
      <c r="J13" s="9">
        <f t="shared" si="4"/>
        <v>2.796582102404451</v>
      </c>
      <c r="L13" s="9">
        <f t="shared" si="5"/>
        <v>-0.28614956613896797</v>
      </c>
      <c r="M13" s="9">
        <f t="shared" si="6"/>
        <v>0.2583294694310128</v>
      </c>
    </row>
    <row r="14" spans="1:13" ht="10.5">
      <c r="A14" s="7" t="s">
        <v>8</v>
      </c>
      <c r="B14" s="19">
        <f t="shared" si="0"/>
        <v>4368</v>
      </c>
      <c r="C14" s="2">
        <f t="shared" si="2"/>
        <v>3538</v>
      </c>
      <c r="D14" s="10">
        <v>1826</v>
      </c>
      <c r="E14" s="10">
        <v>1712</v>
      </c>
      <c r="F14" s="2">
        <f t="shared" si="1"/>
        <v>830</v>
      </c>
      <c r="G14" s="10">
        <v>410</v>
      </c>
      <c r="H14" s="10">
        <v>420</v>
      </c>
      <c r="I14" s="9">
        <f t="shared" si="3"/>
        <v>-2.4190236470822017</v>
      </c>
      <c r="J14" s="9">
        <f t="shared" si="4"/>
        <v>2.2680002649533018</v>
      </c>
      <c r="L14" s="9">
        <f t="shared" si="5"/>
        <v>-0.5431542690600781</v>
      </c>
      <c r="M14" s="9">
        <f t="shared" si="6"/>
        <v>0.5564019341591044</v>
      </c>
    </row>
    <row r="15" spans="1:13" ht="10.5">
      <c r="A15" s="7" t="s">
        <v>9</v>
      </c>
      <c r="B15" s="19">
        <f t="shared" si="0"/>
        <v>4089</v>
      </c>
      <c r="C15" s="2">
        <f t="shared" si="2"/>
        <v>3044</v>
      </c>
      <c r="D15" s="10">
        <v>1523</v>
      </c>
      <c r="E15" s="10">
        <v>1521</v>
      </c>
      <c r="F15" s="2">
        <f t="shared" si="1"/>
        <v>1045</v>
      </c>
      <c r="G15" s="10">
        <v>528</v>
      </c>
      <c r="H15" s="10">
        <v>517</v>
      </c>
      <c r="I15" s="9">
        <f t="shared" si="3"/>
        <v>-2.017619394581705</v>
      </c>
      <c r="J15" s="9">
        <f t="shared" si="4"/>
        <v>2.0149698615619</v>
      </c>
      <c r="L15" s="9">
        <f t="shared" si="5"/>
        <v>-0.6994767172285885</v>
      </c>
      <c r="M15" s="9">
        <f t="shared" si="6"/>
        <v>0.6849042856196595</v>
      </c>
    </row>
    <row r="16" spans="1:13" ht="10.5">
      <c r="A16" s="7" t="s">
        <v>10</v>
      </c>
      <c r="B16" s="19">
        <f t="shared" si="0"/>
        <v>4222</v>
      </c>
      <c r="C16" s="2">
        <f t="shared" si="2"/>
        <v>3036</v>
      </c>
      <c r="D16" s="10">
        <v>1552</v>
      </c>
      <c r="E16" s="10">
        <v>1484</v>
      </c>
      <c r="F16" s="2">
        <f t="shared" si="1"/>
        <v>1186</v>
      </c>
      <c r="G16" s="10">
        <v>546</v>
      </c>
      <c r="H16" s="10">
        <v>640</v>
      </c>
      <c r="I16" s="9">
        <f t="shared" si="3"/>
        <v>-2.0560376233688813</v>
      </c>
      <c r="J16" s="9">
        <f t="shared" si="4"/>
        <v>1.9659535006955027</v>
      </c>
      <c r="L16" s="9">
        <f t="shared" si="5"/>
        <v>-0.7233225144068358</v>
      </c>
      <c r="M16" s="9">
        <f t="shared" si="6"/>
        <v>0.847850566337683</v>
      </c>
    </row>
    <row r="17" spans="1:13" ht="10.5">
      <c r="A17" s="7" t="s">
        <v>11</v>
      </c>
      <c r="B17" s="19">
        <f t="shared" si="0"/>
        <v>4668</v>
      </c>
      <c r="C17" s="2">
        <f t="shared" si="2"/>
        <v>3431</v>
      </c>
      <c r="D17" s="10">
        <v>1665</v>
      </c>
      <c r="E17" s="10">
        <v>1766</v>
      </c>
      <c r="F17" s="2">
        <f t="shared" si="1"/>
        <v>1237</v>
      </c>
      <c r="G17" s="10">
        <v>596</v>
      </c>
      <c r="H17" s="10">
        <v>641</v>
      </c>
      <c r="I17" s="9">
        <f t="shared" si="3"/>
        <v>-2.2057362389878783</v>
      </c>
      <c r="J17" s="9">
        <f t="shared" si="4"/>
        <v>2.339537656488044</v>
      </c>
      <c r="L17" s="9">
        <f t="shared" si="5"/>
        <v>-0.7895608399019673</v>
      </c>
      <c r="M17" s="9">
        <f t="shared" si="6"/>
        <v>0.8491753328475855</v>
      </c>
    </row>
    <row r="18" spans="1:13" ht="10.5">
      <c r="A18" s="7" t="s">
        <v>12</v>
      </c>
      <c r="B18" s="19">
        <f t="shared" si="0"/>
        <v>5995</v>
      </c>
      <c r="C18" s="2">
        <f t="shared" si="2"/>
        <v>4840</v>
      </c>
      <c r="D18" s="10">
        <v>2282</v>
      </c>
      <c r="E18" s="10">
        <v>2558</v>
      </c>
      <c r="F18" s="2">
        <f t="shared" si="1"/>
        <v>1155</v>
      </c>
      <c r="G18" s="10">
        <v>571</v>
      </c>
      <c r="H18" s="10">
        <v>584</v>
      </c>
      <c r="I18" s="9">
        <f t="shared" si="3"/>
        <v>-3.0231171755978012</v>
      </c>
      <c r="J18" s="9">
        <f t="shared" si="4"/>
        <v>3.3887527323309268</v>
      </c>
      <c r="L18" s="9">
        <f t="shared" si="5"/>
        <v>-0.7564416771544016</v>
      </c>
      <c r="M18" s="9">
        <f t="shared" si="6"/>
        <v>0.7736636417831357</v>
      </c>
    </row>
    <row r="19" spans="1:13" ht="10.5">
      <c r="A19" s="7" t="s">
        <v>13</v>
      </c>
      <c r="B19" s="19">
        <f t="shared" si="0"/>
        <v>8053</v>
      </c>
      <c r="C19" s="2">
        <f t="shared" si="2"/>
        <v>7162</v>
      </c>
      <c r="D19" s="10">
        <v>3463</v>
      </c>
      <c r="E19" s="10">
        <v>3699</v>
      </c>
      <c r="F19" s="2">
        <f t="shared" si="1"/>
        <v>891</v>
      </c>
      <c r="G19" s="10">
        <v>460</v>
      </c>
      <c r="H19" s="10">
        <v>431</v>
      </c>
      <c r="I19" s="9">
        <f t="shared" si="3"/>
        <v>-4.587666423792807</v>
      </c>
      <c r="J19" s="9">
        <f t="shared" si="4"/>
        <v>4.900311320129827</v>
      </c>
      <c r="L19" s="9">
        <f t="shared" si="5"/>
        <v>-0.6093925945552097</v>
      </c>
      <c r="M19" s="9">
        <f t="shared" si="6"/>
        <v>0.5709743657680334</v>
      </c>
    </row>
    <row r="20" spans="1:13" ht="10.5">
      <c r="A20" s="7" t="s">
        <v>14</v>
      </c>
      <c r="B20" s="19">
        <f t="shared" si="0"/>
        <v>7143</v>
      </c>
      <c r="C20" s="2">
        <f t="shared" si="2"/>
        <v>6454</v>
      </c>
      <c r="D20" s="10">
        <v>3119</v>
      </c>
      <c r="E20" s="10">
        <v>3335</v>
      </c>
      <c r="F20" s="2">
        <f t="shared" si="1"/>
        <v>689</v>
      </c>
      <c r="G20" s="10">
        <v>337</v>
      </c>
      <c r="H20" s="10">
        <v>352</v>
      </c>
      <c r="I20" s="9">
        <f t="shared" si="3"/>
        <v>-4.131946744386302</v>
      </c>
      <c r="J20" s="9">
        <f t="shared" si="4"/>
        <v>4.41809631052527</v>
      </c>
      <c r="L20" s="9">
        <f t="shared" si="5"/>
        <v>-0.4464463138371862</v>
      </c>
      <c r="M20" s="9">
        <f t="shared" si="6"/>
        <v>0.4663178114857256</v>
      </c>
    </row>
    <row r="21" spans="1:13" ht="10.5">
      <c r="A21" s="7" t="s">
        <v>15</v>
      </c>
      <c r="B21" s="19">
        <f t="shared" si="0"/>
        <v>5771</v>
      </c>
      <c r="C21" s="2">
        <f t="shared" si="2"/>
        <v>5294</v>
      </c>
      <c r="D21" s="10">
        <v>2616</v>
      </c>
      <c r="E21" s="10">
        <v>2678</v>
      </c>
      <c r="F21" s="2">
        <f t="shared" si="1"/>
        <v>477</v>
      </c>
      <c r="G21" s="10">
        <v>217</v>
      </c>
      <c r="H21" s="10">
        <v>260</v>
      </c>
      <c r="I21" s="9">
        <f t="shared" si="3"/>
        <v>-3.465589189905279</v>
      </c>
      <c r="J21" s="9">
        <f t="shared" si="4"/>
        <v>3.5477247135192425</v>
      </c>
      <c r="L21" s="9">
        <f t="shared" si="5"/>
        <v>-0.2874743326488706</v>
      </c>
      <c r="M21" s="9">
        <f t="shared" si="6"/>
        <v>0.3444392925746837</v>
      </c>
    </row>
    <row r="22" spans="1:13" ht="10.5">
      <c r="A22" s="7" t="s">
        <v>16</v>
      </c>
      <c r="B22" s="19">
        <f t="shared" si="0"/>
        <v>3851</v>
      </c>
      <c r="C22" s="2">
        <f t="shared" si="2"/>
        <v>3524</v>
      </c>
      <c r="D22" s="10">
        <v>1717</v>
      </c>
      <c r="E22" s="10">
        <v>1807</v>
      </c>
      <c r="F22" s="2">
        <f t="shared" si="1"/>
        <v>327</v>
      </c>
      <c r="G22" s="10">
        <v>147</v>
      </c>
      <c r="H22" s="10">
        <v>180</v>
      </c>
      <c r="I22" s="9">
        <f t="shared" si="3"/>
        <v>-2.2746240975028154</v>
      </c>
      <c r="J22" s="9">
        <f t="shared" si="4"/>
        <v>2.3938530833940517</v>
      </c>
      <c r="L22" s="9">
        <f t="shared" si="5"/>
        <v>-0.19474067695568656</v>
      </c>
      <c r="M22" s="9">
        <f t="shared" si="6"/>
        <v>0.23845797178247333</v>
      </c>
    </row>
    <row r="23" spans="1:13" ht="10.5">
      <c r="A23" s="7" t="s">
        <v>17</v>
      </c>
      <c r="B23" s="19">
        <f t="shared" si="0"/>
        <v>2380</v>
      </c>
      <c r="C23" s="2">
        <f t="shared" si="2"/>
        <v>2168</v>
      </c>
      <c r="D23" s="10">
        <v>1007</v>
      </c>
      <c r="E23" s="10">
        <v>1161</v>
      </c>
      <c r="F23" s="2">
        <f t="shared" si="1"/>
        <v>212</v>
      </c>
      <c r="G23" s="10">
        <v>87</v>
      </c>
      <c r="H23" s="10">
        <v>125</v>
      </c>
      <c r="I23" s="9">
        <f t="shared" si="3"/>
        <v>-1.334039875471948</v>
      </c>
      <c r="J23" s="9">
        <f t="shared" si="4"/>
        <v>1.538053917996953</v>
      </c>
      <c r="L23" s="9">
        <f t="shared" si="5"/>
        <v>-0.11525468636152877</v>
      </c>
      <c r="M23" s="9">
        <f t="shared" si="6"/>
        <v>0.1655958137378287</v>
      </c>
    </row>
    <row r="24" spans="1:13" ht="10.5">
      <c r="A24" s="7" t="s">
        <v>18</v>
      </c>
      <c r="B24" s="19">
        <f t="shared" si="0"/>
        <v>2143</v>
      </c>
      <c r="C24" s="2">
        <f t="shared" si="2"/>
        <v>2055</v>
      </c>
      <c r="D24" s="10">
        <v>858</v>
      </c>
      <c r="E24" s="10">
        <v>1197</v>
      </c>
      <c r="F24" s="2">
        <f t="shared" si="1"/>
        <v>88</v>
      </c>
      <c r="G24" s="10">
        <v>35</v>
      </c>
      <c r="H24" s="10">
        <v>53</v>
      </c>
      <c r="I24" s="9">
        <f t="shared" si="3"/>
        <v>-1.1366496654964562</v>
      </c>
      <c r="J24" s="9">
        <f t="shared" si="4"/>
        <v>1.5857455123534476</v>
      </c>
      <c r="L24" s="9">
        <f t="shared" si="5"/>
        <v>-0.04636682784659204</v>
      </c>
      <c r="M24" s="9">
        <f t="shared" si="6"/>
        <v>0.07021262502483937</v>
      </c>
    </row>
    <row r="25" spans="1:13" ht="10.5">
      <c r="A25" s="8" t="s">
        <v>19</v>
      </c>
      <c r="B25" s="19">
        <f t="shared" si="0"/>
        <v>2277</v>
      </c>
      <c r="C25" s="2">
        <f t="shared" si="2"/>
        <v>2216</v>
      </c>
      <c r="D25" s="10">
        <v>894</v>
      </c>
      <c r="E25" s="10">
        <v>1322</v>
      </c>
      <c r="F25" s="2">
        <f t="shared" si="1"/>
        <v>61</v>
      </c>
      <c r="G25" s="10">
        <v>12</v>
      </c>
      <c r="H25" s="10">
        <v>49</v>
      </c>
      <c r="I25" s="9">
        <f t="shared" si="3"/>
        <v>-1.184341259852951</v>
      </c>
      <c r="J25" s="9">
        <f t="shared" si="4"/>
        <v>1.7513413260912765</v>
      </c>
      <c r="L25" s="9">
        <f t="shared" si="5"/>
        <v>-0.015897198118831557</v>
      </c>
      <c r="M25" s="9">
        <f t="shared" si="6"/>
        <v>0.06491355898522885</v>
      </c>
    </row>
    <row r="26" spans="1:13" ht="10.5">
      <c r="A26" s="8" t="s">
        <v>20</v>
      </c>
      <c r="B26" s="19">
        <f t="shared" si="0"/>
        <v>2026</v>
      </c>
      <c r="C26" s="2">
        <f t="shared" si="2"/>
        <v>1992</v>
      </c>
      <c r="D26" s="10">
        <v>838</v>
      </c>
      <c r="E26" s="10">
        <v>1154</v>
      </c>
      <c r="F26" s="2">
        <f t="shared" si="1"/>
        <v>34</v>
      </c>
      <c r="G26" s="10">
        <v>16</v>
      </c>
      <c r="H26" s="10">
        <v>18</v>
      </c>
      <c r="I26" s="9">
        <f t="shared" si="3"/>
        <v>-1.1101543352984036</v>
      </c>
      <c r="J26" s="9">
        <f t="shared" si="4"/>
        <v>1.5287805524276346</v>
      </c>
      <c r="L26" s="9">
        <f t="shared" si="5"/>
        <v>-0.021196264158442075</v>
      </c>
      <c r="M26" s="9">
        <f t="shared" si="6"/>
        <v>0.023845797178247332</v>
      </c>
    </row>
    <row r="27" spans="1:13" ht="10.5">
      <c r="A27" s="8" t="s">
        <v>73</v>
      </c>
      <c r="B27" s="19">
        <f t="shared" si="0"/>
        <v>1269</v>
      </c>
      <c r="C27" s="2">
        <f t="shared" si="2"/>
        <v>1260</v>
      </c>
      <c r="D27" s="10">
        <v>519</v>
      </c>
      <c r="E27" s="10">
        <v>741</v>
      </c>
      <c r="F27" s="2">
        <f t="shared" si="1"/>
        <v>9</v>
      </c>
      <c r="G27" s="10">
        <v>3</v>
      </c>
      <c r="H27" s="10">
        <v>6</v>
      </c>
      <c r="I27" s="9">
        <f t="shared" si="3"/>
        <v>-0.6875538186394647</v>
      </c>
      <c r="J27" s="9">
        <f t="shared" si="4"/>
        <v>0.9816519838378486</v>
      </c>
      <c r="L27" s="9">
        <f t="shared" si="5"/>
        <v>-0.003974299529707889</v>
      </c>
      <c r="M27" s="9">
        <f t="shared" si="6"/>
        <v>0.007948599059415778</v>
      </c>
    </row>
    <row r="28" spans="1:13" ht="10.5">
      <c r="A28" s="8" t="s">
        <v>74</v>
      </c>
      <c r="B28" s="19">
        <f t="shared" si="0"/>
        <v>438</v>
      </c>
      <c r="C28" s="2">
        <f t="shared" si="2"/>
        <v>434</v>
      </c>
      <c r="D28" s="10">
        <v>153</v>
      </c>
      <c r="E28" s="10">
        <v>281</v>
      </c>
      <c r="F28" s="2">
        <f t="shared" si="1"/>
        <v>4</v>
      </c>
      <c r="G28" s="10">
        <v>2</v>
      </c>
      <c r="H28" s="10">
        <v>2</v>
      </c>
      <c r="I28" s="9">
        <f t="shared" si="3"/>
        <v>-0.20268927601510234</v>
      </c>
      <c r="J28" s="9">
        <f t="shared" si="4"/>
        <v>0.37225938928263896</v>
      </c>
      <c r="L28" s="9">
        <f t="shared" si="5"/>
        <v>-0.0026495330198052594</v>
      </c>
      <c r="M28" s="9">
        <f t="shared" si="6"/>
        <v>0.0026495330198052594</v>
      </c>
    </row>
    <row r="29" spans="1:13" ht="10.5">
      <c r="A29" s="8" t="s">
        <v>75</v>
      </c>
      <c r="B29" s="19">
        <f t="shared" si="0"/>
        <v>84</v>
      </c>
      <c r="C29" s="2">
        <f t="shared" si="2"/>
        <v>84</v>
      </c>
      <c r="D29" s="10">
        <v>25</v>
      </c>
      <c r="E29" s="10">
        <v>59</v>
      </c>
      <c r="F29" s="2">
        <f t="shared" si="1"/>
        <v>0</v>
      </c>
      <c r="G29" s="10">
        <v>0</v>
      </c>
      <c r="H29" s="10">
        <v>0</v>
      </c>
      <c r="I29" s="9">
        <f t="shared" si="3"/>
        <v>-0.03311916274756574</v>
      </c>
      <c r="J29" s="9">
        <f t="shared" si="4"/>
        <v>0.07816122408425515</v>
      </c>
      <c r="L29" s="9">
        <f t="shared" si="5"/>
        <v>0</v>
      </c>
      <c r="M29" s="9">
        <f t="shared" si="6"/>
        <v>0</v>
      </c>
    </row>
    <row r="30" spans="1:13" ht="10.5">
      <c r="A30" s="8" t="s">
        <v>76</v>
      </c>
      <c r="B30" s="19">
        <f t="shared" si="0"/>
        <v>12</v>
      </c>
      <c r="C30" s="2">
        <f t="shared" si="2"/>
        <v>12</v>
      </c>
      <c r="D30" s="1">
        <v>3</v>
      </c>
      <c r="E30" s="1">
        <v>9</v>
      </c>
      <c r="F30" s="2">
        <f t="shared" si="1"/>
        <v>0</v>
      </c>
      <c r="G30" s="10">
        <v>0</v>
      </c>
      <c r="H30" s="10">
        <v>0</v>
      </c>
      <c r="I30" s="9">
        <f t="shared" si="3"/>
        <v>-0.003974299529707889</v>
      </c>
      <c r="J30" s="9">
        <f t="shared" si="4"/>
        <v>0.011922898589123666</v>
      </c>
      <c r="L30" s="9">
        <f t="shared" si="5"/>
        <v>0</v>
      </c>
      <c r="M30" s="9">
        <f t="shared" si="6"/>
        <v>0</v>
      </c>
    </row>
    <row r="31" spans="1:8" ht="10.5">
      <c r="A31" s="8" t="s">
        <v>85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0.5">
      <c r="A32" s="8"/>
      <c r="B32" s="19"/>
      <c r="C32" s="2"/>
      <c r="F32" s="2"/>
      <c r="G32" s="10"/>
      <c r="H32" s="10"/>
    </row>
    <row r="33" spans="1:8" ht="10.5">
      <c r="A33" s="1" t="s">
        <v>89</v>
      </c>
      <c r="B33" s="19"/>
      <c r="C33" s="2"/>
      <c r="F33" s="2"/>
      <c r="G33" s="10"/>
      <c r="H33" s="10"/>
    </row>
    <row r="34" spans="1:8" ht="10.5">
      <c r="A34" s="8"/>
      <c r="B34" s="19"/>
      <c r="C34" s="2"/>
      <c r="F34" s="2"/>
      <c r="G34" s="10"/>
      <c r="H34" s="10"/>
    </row>
    <row r="63" spans="1:2" ht="10.5">
      <c r="A63" s="11" t="s">
        <v>83</v>
      </c>
      <c r="B63" s="11"/>
    </row>
    <row r="64" ht="10.5" thickBot="1"/>
    <row r="65" spans="1:6" ht="31.5" thickBot="1">
      <c r="A65" s="12"/>
      <c r="B65" s="13"/>
      <c r="C65" s="13"/>
      <c r="D65" s="13"/>
      <c r="E65" s="14" t="s">
        <v>82</v>
      </c>
      <c r="F65" s="15" t="s">
        <v>50</v>
      </c>
    </row>
    <row r="67" spans="1:15" ht="9.75">
      <c r="A67" s="1" t="s">
        <v>81</v>
      </c>
      <c r="E67" s="9">
        <f>+F8*100/B8</f>
        <v>13.332450155660064</v>
      </c>
      <c r="F67" s="9">
        <f>+E67*100/MM!E67</f>
        <v>84.27759603839249</v>
      </c>
      <c r="H67" s="9"/>
      <c r="N67" s="9"/>
      <c r="O67" s="9"/>
    </row>
    <row r="68" spans="1:15" ht="9.75">
      <c r="A68" s="1" t="s">
        <v>44</v>
      </c>
      <c r="E68" s="9">
        <f>+(SUM(B10:B12)*100/B$8)</f>
        <v>16.095913095316952</v>
      </c>
      <c r="F68" s="9">
        <f>+E68*100/MM!E68</f>
        <v>124.83456982860469</v>
      </c>
      <c r="H68" s="9"/>
      <c r="N68" s="9"/>
      <c r="O68" s="9"/>
    </row>
    <row r="69" spans="1:15" ht="9.75">
      <c r="A69" s="1" t="s">
        <v>45</v>
      </c>
      <c r="E69" s="9">
        <f>+(SUM(B23:B30)*100/B$8)</f>
        <v>14.08094323375505</v>
      </c>
      <c r="F69" s="9">
        <f>+E69*100/MM!E69</f>
        <v>70.30540153314283</v>
      </c>
      <c r="H69" s="9"/>
      <c r="N69" s="9"/>
      <c r="O69" s="9"/>
    </row>
    <row r="70" spans="1:15" ht="9.75">
      <c r="A70" s="1" t="s">
        <v>46</v>
      </c>
      <c r="E70" s="9">
        <f>+(SUM(B26:B30)*100/B$8)</f>
        <v>5.072530966417169</v>
      </c>
      <c r="F70" s="9">
        <f>+E70*100/MM!E70</f>
        <v>71.61086272684024</v>
      </c>
      <c r="H70" s="9"/>
      <c r="N70" s="9"/>
      <c r="O70" s="9"/>
    </row>
    <row r="71" spans="1:15" ht="9.75">
      <c r="A71" s="1" t="s">
        <v>47</v>
      </c>
      <c r="E71" s="9">
        <f>SUM(B10:B12)*100/SUM(B23:B30)</f>
        <v>114.30990685859442</v>
      </c>
      <c r="F71" s="9">
        <f>+E71*100/MM!E71</f>
        <v>177.56042509728945</v>
      </c>
      <c r="H71" s="9"/>
      <c r="N71" s="9"/>
      <c r="O71" s="9"/>
    </row>
    <row r="72" spans="1:15" ht="9.75">
      <c r="A72" s="1" t="s">
        <v>48</v>
      </c>
      <c r="E72" s="9">
        <f>+B10*100/B11</f>
        <v>75.52710843373494</v>
      </c>
      <c r="F72" s="9">
        <f>+E72*100/MM!E72</f>
        <v>81.33883859485321</v>
      </c>
      <c r="H72" s="9"/>
      <c r="N72" s="9"/>
      <c r="O72" s="9"/>
    </row>
    <row r="74" ht="9.75">
      <c r="A74" s="1" t="s">
        <v>49</v>
      </c>
    </row>
    <row r="75" ht="9.75">
      <c r="A75" s="1" t="s">
        <v>90</v>
      </c>
    </row>
    <row r="77" ht="9.75">
      <c r="A77" s="1" t="s">
        <v>88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showGridLines="0" zoomScalePageLayoutView="0" workbookViewId="0" topLeftCell="A49">
      <selection activeCell="N66" sqref="N66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9" ht="10.5" thickBot="1">
      <c r="A1" s="11" t="s">
        <v>21</v>
      </c>
      <c r="B1" s="11"/>
      <c r="E1" s="11" t="s">
        <v>22</v>
      </c>
      <c r="F1" s="11" t="s">
        <v>91</v>
      </c>
      <c r="I1" s="38" t="str">
        <f>F1&amp;" "&amp;MM!$I$1</f>
        <v>20. SAN BLAS - CANILLEJAS 01.01.21</v>
      </c>
    </row>
    <row r="2" spans="1:7" ht="10.5" thickBot="1">
      <c r="A2" s="11" t="s">
        <v>77</v>
      </c>
      <c r="B2" s="11"/>
      <c r="G2" s="21" t="s">
        <v>84</v>
      </c>
    </row>
    <row r="3" spans="1:9" ht="10.5">
      <c r="A3" s="11" t="s">
        <v>92</v>
      </c>
      <c r="B3" s="11"/>
      <c r="I3" s="36" t="s">
        <v>87</v>
      </c>
    </row>
    <row r="4" spans="1:2" ht="10.5" thickBot="1">
      <c r="A4" s="11"/>
      <c r="B4" s="11"/>
    </row>
    <row r="5" spans="1:8" ht="10.5" thickBot="1">
      <c r="A5" s="39" t="s">
        <v>23</v>
      </c>
      <c r="B5" s="42" t="s">
        <v>80</v>
      </c>
      <c r="C5" s="41" t="s">
        <v>78</v>
      </c>
      <c r="D5" s="41"/>
      <c r="E5" s="41"/>
      <c r="F5" s="41" t="s">
        <v>79</v>
      </c>
      <c r="G5" s="41"/>
      <c r="H5" s="41"/>
    </row>
    <row r="6" spans="1:8" ht="18" customHeight="1" thickBot="1">
      <c r="A6" s="40"/>
      <c r="B6" s="43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0.5">
      <c r="A8" s="5" t="s">
        <v>0</v>
      </c>
      <c r="B8" s="19">
        <f>+C8+F8</f>
        <v>160255</v>
      </c>
      <c r="C8" s="2">
        <f>+D8+E8</f>
        <v>137348</v>
      </c>
      <c r="D8" s="2">
        <f>SUM(D10:D31)</f>
        <v>65047</v>
      </c>
      <c r="E8" s="2">
        <f>SUM(E10:E31)</f>
        <v>72301</v>
      </c>
      <c r="F8" s="2">
        <f>+G8+H8</f>
        <v>22907</v>
      </c>
      <c r="G8" s="2">
        <f>SUM(G10:G31)</f>
        <v>10739</v>
      </c>
      <c r="H8" s="2">
        <f>SUM(H10:H31)</f>
        <v>12168</v>
      </c>
    </row>
    <row r="9" spans="1:8" ht="9.75">
      <c r="A9" s="6"/>
      <c r="B9" s="6"/>
      <c r="C9" s="3"/>
      <c r="D9" s="4"/>
      <c r="E9" s="4"/>
      <c r="F9" s="3"/>
      <c r="G9" s="10"/>
      <c r="H9" s="10"/>
    </row>
    <row r="10" spans="1:13" ht="10.5">
      <c r="A10" s="7" t="s">
        <v>5</v>
      </c>
      <c r="B10" s="19">
        <f aca="true" t="shared" si="0" ref="B10:B31">+C10+F10</f>
        <v>6057</v>
      </c>
      <c r="C10" s="2">
        <f>+D10+E10</f>
        <v>4944</v>
      </c>
      <c r="D10" s="10">
        <v>2559</v>
      </c>
      <c r="E10" s="10">
        <v>2385</v>
      </c>
      <c r="F10" s="2">
        <f aca="true" t="shared" si="1" ref="F10:F31">+G10+H10</f>
        <v>1113</v>
      </c>
      <c r="G10" s="10">
        <v>619</v>
      </c>
      <c r="H10" s="10">
        <v>494</v>
      </c>
      <c r="I10" s="9">
        <f>-D10/$B$8*100</f>
        <v>-1.5968300521044583</v>
      </c>
      <c r="J10" s="9">
        <f>E10/$B$8*100</f>
        <v>1.4882530966272502</v>
      </c>
      <c r="L10" s="9">
        <f>-G10/$B$8*100</f>
        <v>-0.3862593990827119</v>
      </c>
      <c r="M10" s="9">
        <f>H10/$B$8*100</f>
        <v>0.30825871267667154</v>
      </c>
    </row>
    <row r="11" spans="1:13" ht="10.5">
      <c r="A11" s="7" t="s">
        <v>6</v>
      </c>
      <c r="B11" s="19">
        <f t="shared" si="0"/>
        <v>6969</v>
      </c>
      <c r="C11" s="2">
        <f aca="true" t="shared" si="2" ref="C11:C31">+D11+E11</f>
        <v>5950</v>
      </c>
      <c r="D11" s="10">
        <v>3013</v>
      </c>
      <c r="E11" s="10">
        <v>2937</v>
      </c>
      <c r="F11" s="2">
        <f t="shared" si="1"/>
        <v>1019</v>
      </c>
      <c r="G11" s="10">
        <v>535</v>
      </c>
      <c r="H11" s="10">
        <v>484</v>
      </c>
      <c r="I11" s="9">
        <f aca="true" t="shared" si="3" ref="I11:I30">-D11/$B$8*100</f>
        <v>-1.880128545131197</v>
      </c>
      <c r="J11" s="9">
        <f aca="true" t="shared" si="4" ref="J11:J30">E11/$B$8*100</f>
        <v>1.8327041277963245</v>
      </c>
      <c r="L11" s="9">
        <f aca="true" t="shared" si="5" ref="L11:L30">-G11/$B$8*100</f>
        <v>-0.3338429378178528</v>
      </c>
      <c r="M11" s="9">
        <f aca="true" t="shared" si="6" ref="M11:M30">H11/$B$8*100</f>
        <v>0.30201865776418835</v>
      </c>
    </row>
    <row r="12" spans="1:13" ht="10.5">
      <c r="A12" s="7" t="s">
        <v>7</v>
      </c>
      <c r="B12" s="19">
        <f t="shared" si="0"/>
        <v>8352</v>
      </c>
      <c r="C12" s="2">
        <f t="shared" si="2"/>
        <v>7433</v>
      </c>
      <c r="D12" s="10">
        <v>3777</v>
      </c>
      <c r="E12" s="10">
        <v>3656</v>
      </c>
      <c r="F12" s="2">
        <f t="shared" si="1"/>
        <v>919</v>
      </c>
      <c r="G12" s="10">
        <v>460</v>
      </c>
      <c r="H12" s="10">
        <v>459</v>
      </c>
      <c r="I12" s="9">
        <f t="shared" si="3"/>
        <v>-2.356868740444916</v>
      </c>
      <c r="J12" s="9">
        <f t="shared" si="4"/>
        <v>2.281364076003869</v>
      </c>
      <c r="L12" s="9">
        <f t="shared" si="5"/>
        <v>-0.2870425259742286</v>
      </c>
      <c r="M12" s="9">
        <f t="shared" si="6"/>
        <v>0.2864185204829802</v>
      </c>
    </row>
    <row r="13" spans="1:13" ht="10.5">
      <c r="A13" s="7" t="s">
        <v>4</v>
      </c>
      <c r="B13" s="19">
        <f t="shared" si="0"/>
        <v>9428</v>
      </c>
      <c r="C13" s="2">
        <f t="shared" si="2"/>
        <v>8432</v>
      </c>
      <c r="D13" s="10">
        <v>4334</v>
      </c>
      <c r="E13" s="10">
        <v>4098</v>
      </c>
      <c r="F13" s="2">
        <f t="shared" si="1"/>
        <v>996</v>
      </c>
      <c r="G13" s="10">
        <v>492</v>
      </c>
      <c r="H13" s="10">
        <v>504</v>
      </c>
      <c r="I13" s="9">
        <f t="shared" si="3"/>
        <v>-2.7044397990702316</v>
      </c>
      <c r="J13" s="9">
        <f t="shared" si="4"/>
        <v>2.5571745031356277</v>
      </c>
      <c r="L13" s="9">
        <f t="shared" si="5"/>
        <v>-0.3070107016941749</v>
      </c>
      <c r="M13" s="9">
        <f t="shared" si="6"/>
        <v>0.3144987675891548</v>
      </c>
    </row>
    <row r="14" spans="1:13" ht="10.5">
      <c r="A14" s="7" t="s">
        <v>8</v>
      </c>
      <c r="B14" s="19">
        <f t="shared" si="0"/>
        <v>9024</v>
      </c>
      <c r="C14" s="2">
        <f t="shared" si="2"/>
        <v>7238</v>
      </c>
      <c r="D14" s="10">
        <v>3692</v>
      </c>
      <c r="E14" s="10">
        <v>3546</v>
      </c>
      <c r="F14" s="2">
        <f t="shared" si="1"/>
        <v>1786</v>
      </c>
      <c r="G14" s="10">
        <v>856</v>
      </c>
      <c r="H14" s="10">
        <v>930</v>
      </c>
      <c r="I14" s="9">
        <f t="shared" si="3"/>
        <v>-2.3038282736888087</v>
      </c>
      <c r="J14" s="9">
        <f t="shared" si="4"/>
        <v>2.2127234719665534</v>
      </c>
      <c r="L14" s="9">
        <f t="shared" si="5"/>
        <v>-0.5341487005085644</v>
      </c>
      <c r="M14" s="9">
        <f t="shared" si="6"/>
        <v>0.5803251068609403</v>
      </c>
    </row>
    <row r="15" spans="1:13" ht="10.5">
      <c r="A15" s="7" t="s">
        <v>9</v>
      </c>
      <c r="B15" s="19">
        <f t="shared" si="0"/>
        <v>9445</v>
      </c>
      <c r="C15" s="2">
        <f t="shared" si="2"/>
        <v>6758</v>
      </c>
      <c r="D15" s="10">
        <v>3474</v>
      </c>
      <c r="E15" s="10">
        <v>3284</v>
      </c>
      <c r="F15" s="2">
        <f t="shared" si="1"/>
        <v>2687</v>
      </c>
      <c r="G15" s="10">
        <v>1191</v>
      </c>
      <c r="H15" s="10">
        <v>1496</v>
      </c>
      <c r="I15" s="9">
        <f t="shared" si="3"/>
        <v>-2.167795076596674</v>
      </c>
      <c r="J15" s="9">
        <f t="shared" si="4"/>
        <v>2.0492340332594927</v>
      </c>
      <c r="L15" s="9">
        <f t="shared" si="5"/>
        <v>-0.7431905400767527</v>
      </c>
      <c r="M15" s="9">
        <f t="shared" si="6"/>
        <v>0.9335122149074911</v>
      </c>
    </row>
    <row r="16" spans="1:13" ht="10.5">
      <c r="A16" s="7" t="s">
        <v>10</v>
      </c>
      <c r="B16" s="19">
        <f t="shared" si="0"/>
        <v>9763</v>
      </c>
      <c r="C16" s="2">
        <f t="shared" si="2"/>
        <v>6757</v>
      </c>
      <c r="D16" s="10">
        <v>3433</v>
      </c>
      <c r="E16" s="10">
        <v>3324</v>
      </c>
      <c r="F16" s="2">
        <f t="shared" si="1"/>
        <v>3006</v>
      </c>
      <c r="G16" s="10">
        <v>1350</v>
      </c>
      <c r="H16" s="10">
        <v>1656</v>
      </c>
      <c r="I16" s="9">
        <f t="shared" si="3"/>
        <v>-2.1422108514554927</v>
      </c>
      <c r="J16" s="9">
        <f t="shared" si="4"/>
        <v>2.0741942529094257</v>
      </c>
      <c r="L16" s="9">
        <f t="shared" si="5"/>
        <v>-0.842407413185236</v>
      </c>
      <c r="M16" s="9">
        <f t="shared" si="6"/>
        <v>1.0333530935072228</v>
      </c>
    </row>
    <row r="17" spans="1:13" ht="10.5">
      <c r="A17" s="7" t="s">
        <v>11</v>
      </c>
      <c r="B17" s="19">
        <f t="shared" si="0"/>
        <v>10319</v>
      </c>
      <c r="C17" s="2">
        <f t="shared" si="2"/>
        <v>7426</v>
      </c>
      <c r="D17" s="10">
        <v>3726</v>
      </c>
      <c r="E17" s="10">
        <v>3700</v>
      </c>
      <c r="F17" s="2">
        <f t="shared" si="1"/>
        <v>2893</v>
      </c>
      <c r="G17" s="10">
        <v>1303</v>
      </c>
      <c r="H17" s="10">
        <v>1590</v>
      </c>
      <c r="I17" s="9">
        <f t="shared" si="3"/>
        <v>-2.3250444603912515</v>
      </c>
      <c r="J17" s="9">
        <f t="shared" si="4"/>
        <v>2.308820317618795</v>
      </c>
      <c r="L17" s="9">
        <f t="shared" si="5"/>
        <v>-0.8130791550965648</v>
      </c>
      <c r="M17" s="9">
        <f t="shared" si="6"/>
        <v>0.9921687310848335</v>
      </c>
    </row>
    <row r="18" spans="1:13" ht="10.5">
      <c r="A18" s="7" t="s">
        <v>12</v>
      </c>
      <c r="B18" s="19">
        <f t="shared" si="0"/>
        <v>11625</v>
      </c>
      <c r="C18" s="2">
        <f t="shared" si="2"/>
        <v>9111</v>
      </c>
      <c r="D18" s="10">
        <v>4353</v>
      </c>
      <c r="E18" s="10">
        <v>4758</v>
      </c>
      <c r="F18" s="2">
        <f t="shared" si="1"/>
        <v>2514</v>
      </c>
      <c r="G18" s="10">
        <v>1245</v>
      </c>
      <c r="H18" s="10">
        <v>1269</v>
      </c>
      <c r="I18" s="9">
        <f t="shared" si="3"/>
        <v>-2.71629590340395</v>
      </c>
      <c r="J18" s="9">
        <f t="shared" si="4"/>
        <v>2.969018127359521</v>
      </c>
      <c r="L18" s="9">
        <f t="shared" si="5"/>
        <v>-0.7768868366041621</v>
      </c>
      <c r="M18" s="9">
        <f t="shared" si="6"/>
        <v>0.7918629683941217</v>
      </c>
    </row>
    <row r="19" spans="1:13" ht="10.5">
      <c r="A19" s="7" t="s">
        <v>13</v>
      </c>
      <c r="B19" s="19">
        <f t="shared" si="0"/>
        <v>13444</v>
      </c>
      <c r="C19" s="2">
        <f t="shared" si="2"/>
        <v>11531</v>
      </c>
      <c r="D19" s="10">
        <v>5359</v>
      </c>
      <c r="E19" s="10">
        <v>6172</v>
      </c>
      <c r="F19" s="2">
        <f t="shared" si="1"/>
        <v>1913</v>
      </c>
      <c r="G19" s="10">
        <v>953</v>
      </c>
      <c r="H19" s="10">
        <v>960</v>
      </c>
      <c r="I19" s="9">
        <f t="shared" si="3"/>
        <v>-3.344045427599763</v>
      </c>
      <c r="J19" s="9">
        <f t="shared" si="4"/>
        <v>3.8513618919846495</v>
      </c>
      <c r="L19" s="9">
        <f t="shared" si="5"/>
        <v>-0.5946772331596518</v>
      </c>
      <c r="M19" s="9">
        <f t="shared" si="6"/>
        <v>0.59904527159839</v>
      </c>
    </row>
    <row r="20" spans="1:13" ht="10.5">
      <c r="A20" s="7" t="s">
        <v>14</v>
      </c>
      <c r="B20" s="19">
        <f t="shared" si="0"/>
        <v>14584</v>
      </c>
      <c r="C20" s="2">
        <f t="shared" si="2"/>
        <v>13191</v>
      </c>
      <c r="D20" s="10">
        <v>6352</v>
      </c>
      <c r="E20" s="10">
        <v>6839</v>
      </c>
      <c r="F20" s="2">
        <f t="shared" si="1"/>
        <v>1393</v>
      </c>
      <c r="G20" s="10">
        <v>668</v>
      </c>
      <c r="H20" s="10">
        <v>725</v>
      </c>
      <c r="I20" s="9">
        <f t="shared" si="3"/>
        <v>-3.963682880409348</v>
      </c>
      <c r="J20" s="9">
        <f t="shared" si="4"/>
        <v>4.2675735546472815</v>
      </c>
      <c r="L20" s="9">
        <f t="shared" si="5"/>
        <v>-0.41683566815387973</v>
      </c>
      <c r="M20" s="9">
        <f t="shared" si="6"/>
        <v>0.4524039811550341</v>
      </c>
    </row>
    <row r="21" spans="1:13" ht="10.5">
      <c r="A21" s="7" t="s">
        <v>15</v>
      </c>
      <c r="B21" s="19">
        <f t="shared" si="0"/>
        <v>13316</v>
      </c>
      <c r="C21" s="2">
        <f t="shared" si="2"/>
        <v>12240</v>
      </c>
      <c r="D21" s="10">
        <v>5855</v>
      </c>
      <c r="E21" s="10">
        <v>6385</v>
      </c>
      <c r="F21" s="2">
        <f t="shared" si="1"/>
        <v>1076</v>
      </c>
      <c r="G21" s="10">
        <v>472</v>
      </c>
      <c r="H21" s="10">
        <v>604</v>
      </c>
      <c r="I21" s="9">
        <f t="shared" si="3"/>
        <v>-3.653552151258931</v>
      </c>
      <c r="J21" s="9">
        <f t="shared" si="4"/>
        <v>3.9842750616205422</v>
      </c>
      <c r="L21" s="9">
        <f t="shared" si="5"/>
        <v>-0.2945305918692085</v>
      </c>
      <c r="M21" s="9">
        <f t="shared" si="6"/>
        <v>0.3768993167139871</v>
      </c>
    </row>
    <row r="22" spans="1:13" ht="10.5">
      <c r="A22" s="7" t="s">
        <v>16</v>
      </c>
      <c r="B22" s="19">
        <f t="shared" si="0"/>
        <v>10146</v>
      </c>
      <c r="C22" s="2">
        <f t="shared" si="2"/>
        <v>9475</v>
      </c>
      <c r="D22" s="10">
        <v>4508</v>
      </c>
      <c r="E22" s="10">
        <v>4967</v>
      </c>
      <c r="F22" s="2">
        <f t="shared" si="1"/>
        <v>671</v>
      </c>
      <c r="G22" s="10">
        <v>288</v>
      </c>
      <c r="H22" s="10">
        <v>383</v>
      </c>
      <c r="I22" s="9">
        <f t="shared" si="3"/>
        <v>-2.81301675454744</v>
      </c>
      <c r="J22" s="9">
        <f t="shared" si="4"/>
        <v>3.0994352750304204</v>
      </c>
      <c r="L22" s="9">
        <f t="shared" si="5"/>
        <v>-0.17971358147951702</v>
      </c>
      <c r="M22" s="9">
        <f t="shared" si="6"/>
        <v>0.23899410314810768</v>
      </c>
    </row>
    <row r="23" spans="1:13" ht="10.5">
      <c r="A23" s="7" t="s">
        <v>17</v>
      </c>
      <c r="B23" s="19">
        <f t="shared" si="0"/>
        <v>6808</v>
      </c>
      <c r="C23" s="2">
        <f t="shared" si="2"/>
        <v>6367</v>
      </c>
      <c r="D23" s="10">
        <v>2923</v>
      </c>
      <c r="E23" s="10">
        <v>3444</v>
      </c>
      <c r="F23" s="2">
        <f t="shared" si="1"/>
        <v>441</v>
      </c>
      <c r="G23" s="10">
        <v>157</v>
      </c>
      <c r="H23" s="10">
        <v>284</v>
      </c>
      <c r="I23" s="9">
        <f t="shared" si="3"/>
        <v>-1.823968050918848</v>
      </c>
      <c r="J23" s="9">
        <f t="shared" si="4"/>
        <v>2.1490749118592243</v>
      </c>
      <c r="L23" s="9">
        <f t="shared" si="5"/>
        <v>-0.09796886212598671</v>
      </c>
      <c r="M23" s="9">
        <f t="shared" si="6"/>
        <v>0.17721755951452373</v>
      </c>
    </row>
    <row r="24" spans="1:13" ht="10.5">
      <c r="A24" s="7" t="s">
        <v>18</v>
      </c>
      <c r="B24" s="19">
        <f t="shared" si="0"/>
        <v>5683</v>
      </c>
      <c r="C24" s="2">
        <f t="shared" si="2"/>
        <v>5446</v>
      </c>
      <c r="D24" s="10">
        <v>2392</v>
      </c>
      <c r="E24" s="10">
        <v>3054</v>
      </c>
      <c r="F24" s="2">
        <f t="shared" si="1"/>
        <v>237</v>
      </c>
      <c r="G24" s="10">
        <v>76</v>
      </c>
      <c r="H24" s="10">
        <v>161</v>
      </c>
      <c r="I24" s="9">
        <f t="shared" si="3"/>
        <v>-1.4926211350659886</v>
      </c>
      <c r="J24" s="9">
        <f t="shared" si="4"/>
        <v>1.9057127702723786</v>
      </c>
      <c r="L24" s="9">
        <f t="shared" si="5"/>
        <v>-0.04742441733487255</v>
      </c>
      <c r="M24" s="9">
        <f t="shared" si="6"/>
        <v>0.10046488409098</v>
      </c>
    </row>
    <row r="25" spans="1:13" ht="10.5">
      <c r="A25" s="8" t="s">
        <v>19</v>
      </c>
      <c r="B25" s="19">
        <f t="shared" si="0"/>
        <v>4661</v>
      </c>
      <c r="C25" s="2">
        <f t="shared" si="2"/>
        <v>4531</v>
      </c>
      <c r="D25" s="10">
        <v>1872</v>
      </c>
      <c r="E25" s="10">
        <v>2659</v>
      </c>
      <c r="F25" s="2">
        <f t="shared" si="1"/>
        <v>130</v>
      </c>
      <c r="G25" s="10">
        <v>43</v>
      </c>
      <c r="H25" s="10">
        <v>87</v>
      </c>
      <c r="I25" s="9">
        <f t="shared" si="3"/>
        <v>-1.1681382796168605</v>
      </c>
      <c r="J25" s="9">
        <f t="shared" si="4"/>
        <v>1.6592306012292908</v>
      </c>
      <c r="L25" s="9">
        <f t="shared" si="5"/>
        <v>-0.026832236123677886</v>
      </c>
      <c r="M25" s="9">
        <f t="shared" si="6"/>
        <v>0.054288477738604096</v>
      </c>
    </row>
    <row r="26" spans="1:13" ht="10.5">
      <c r="A26" s="8" t="s">
        <v>20</v>
      </c>
      <c r="B26" s="19">
        <f t="shared" si="0"/>
        <v>4342</v>
      </c>
      <c r="C26" s="2">
        <f t="shared" si="2"/>
        <v>4281</v>
      </c>
      <c r="D26" s="10">
        <v>1482</v>
      </c>
      <c r="E26" s="10">
        <v>2799</v>
      </c>
      <c r="F26" s="2">
        <f t="shared" si="1"/>
        <v>61</v>
      </c>
      <c r="G26" s="10">
        <v>20</v>
      </c>
      <c r="H26" s="10">
        <v>41</v>
      </c>
      <c r="I26" s="9">
        <f t="shared" si="3"/>
        <v>-0.9247761380300148</v>
      </c>
      <c r="J26" s="9">
        <f t="shared" si="4"/>
        <v>1.746591370004056</v>
      </c>
      <c r="L26" s="9">
        <f t="shared" si="5"/>
        <v>-0.01248010982496646</v>
      </c>
      <c r="M26" s="9">
        <f t="shared" si="6"/>
        <v>0.025584225141181242</v>
      </c>
    </row>
    <row r="27" spans="1:13" ht="10.5">
      <c r="A27" s="8" t="s">
        <v>73</v>
      </c>
      <c r="B27" s="19">
        <f t="shared" si="0"/>
        <v>3971</v>
      </c>
      <c r="C27" s="2">
        <f t="shared" si="2"/>
        <v>3937</v>
      </c>
      <c r="D27" s="10">
        <v>1312</v>
      </c>
      <c r="E27" s="10">
        <v>2625</v>
      </c>
      <c r="F27" s="2">
        <f t="shared" si="1"/>
        <v>34</v>
      </c>
      <c r="G27" s="10">
        <v>9</v>
      </c>
      <c r="H27" s="10">
        <v>25</v>
      </c>
      <c r="I27" s="9">
        <f t="shared" si="3"/>
        <v>-0.8186952045177998</v>
      </c>
      <c r="J27" s="9">
        <f t="shared" si="4"/>
        <v>1.6380144145268476</v>
      </c>
      <c r="L27" s="9">
        <f t="shared" si="5"/>
        <v>-0.005616049421234907</v>
      </c>
      <c r="M27" s="9">
        <f t="shared" si="6"/>
        <v>0.015600137281208076</v>
      </c>
    </row>
    <row r="28" spans="1:13" ht="10.5">
      <c r="A28" s="8" t="s">
        <v>74</v>
      </c>
      <c r="B28" s="19">
        <f t="shared" si="0"/>
        <v>1863</v>
      </c>
      <c r="C28" s="2">
        <f t="shared" si="2"/>
        <v>1849</v>
      </c>
      <c r="D28" s="10">
        <v>544</v>
      </c>
      <c r="E28" s="10">
        <v>1305</v>
      </c>
      <c r="F28" s="2">
        <f t="shared" si="1"/>
        <v>14</v>
      </c>
      <c r="G28" s="10">
        <v>2</v>
      </c>
      <c r="H28" s="10">
        <v>12</v>
      </c>
      <c r="I28" s="9">
        <f t="shared" si="3"/>
        <v>-0.3394589872390877</v>
      </c>
      <c r="J28" s="9">
        <f t="shared" si="4"/>
        <v>0.8143271660790615</v>
      </c>
      <c r="L28" s="9">
        <f t="shared" si="5"/>
        <v>-0.0012480109824966458</v>
      </c>
      <c r="M28" s="9">
        <f t="shared" si="6"/>
        <v>0.007488065894979875</v>
      </c>
    </row>
    <row r="29" spans="1:13" ht="10.5">
      <c r="A29" s="8" t="s">
        <v>75</v>
      </c>
      <c r="B29" s="19">
        <f t="shared" si="0"/>
        <v>423</v>
      </c>
      <c r="C29" s="2">
        <f t="shared" si="2"/>
        <v>419</v>
      </c>
      <c r="D29" s="10">
        <v>81</v>
      </c>
      <c r="E29" s="10">
        <v>338</v>
      </c>
      <c r="F29" s="2">
        <f t="shared" si="1"/>
        <v>4</v>
      </c>
      <c r="G29" s="10">
        <v>0</v>
      </c>
      <c r="H29" s="10">
        <v>4</v>
      </c>
      <c r="I29" s="9">
        <f t="shared" si="3"/>
        <v>-0.05054444479111416</v>
      </c>
      <c r="J29" s="9">
        <f t="shared" si="4"/>
        <v>0.21091385604193316</v>
      </c>
      <c r="L29" s="9">
        <f t="shared" si="5"/>
        <v>0</v>
      </c>
      <c r="M29" s="9">
        <f t="shared" si="6"/>
        <v>0.0024960219649932916</v>
      </c>
    </row>
    <row r="30" spans="1:13" ht="10.5">
      <c r="A30" s="8" t="s">
        <v>76</v>
      </c>
      <c r="B30" s="19">
        <f t="shared" si="0"/>
        <v>32</v>
      </c>
      <c r="C30" s="2">
        <f t="shared" si="2"/>
        <v>32</v>
      </c>
      <c r="D30" s="1">
        <v>6</v>
      </c>
      <c r="E30" s="1">
        <v>26</v>
      </c>
      <c r="F30" s="2">
        <f t="shared" si="1"/>
        <v>0</v>
      </c>
      <c r="G30" s="10">
        <v>0</v>
      </c>
      <c r="H30" s="10">
        <v>0</v>
      </c>
      <c r="I30" s="9">
        <f t="shared" si="3"/>
        <v>-0.0037440329474899376</v>
      </c>
      <c r="J30" s="9">
        <f t="shared" si="4"/>
        <v>0.016224142772456398</v>
      </c>
      <c r="L30" s="9">
        <f t="shared" si="5"/>
        <v>0</v>
      </c>
      <c r="M30" s="9">
        <f t="shared" si="6"/>
        <v>0</v>
      </c>
    </row>
    <row r="31" spans="1:8" ht="10.5">
      <c r="A31" s="8" t="s">
        <v>85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0.5">
      <c r="A32" s="8"/>
      <c r="B32" s="19"/>
      <c r="C32" s="2"/>
      <c r="F32" s="2"/>
      <c r="G32" s="10"/>
      <c r="H32" s="10"/>
    </row>
    <row r="33" spans="1:8" ht="10.5">
      <c r="A33" s="1" t="s">
        <v>89</v>
      </c>
      <c r="B33" s="19"/>
      <c r="C33" s="2"/>
      <c r="F33" s="2"/>
      <c r="G33" s="10"/>
      <c r="H33" s="10"/>
    </row>
    <row r="34" spans="1:8" ht="10.5">
      <c r="A34" s="8"/>
      <c r="B34" s="19"/>
      <c r="C34" s="2"/>
      <c r="F34" s="2"/>
      <c r="G34" s="10"/>
      <c r="H34" s="10"/>
    </row>
    <row r="63" spans="1:2" ht="10.5">
      <c r="A63" s="11" t="s">
        <v>83</v>
      </c>
      <c r="B63" s="11"/>
    </row>
    <row r="64" ht="10.5" thickBot="1"/>
    <row r="65" spans="1:6" ht="31.5" thickBot="1">
      <c r="A65" s="12"/>
      <c r="B65" s="13"/>
      <c r="C65" s="13"/>
      <c r="D65" s="13"/>
      <c r="E65" s="14" t="s">
        <v>82</v>
      </c>
      <c r="F65" s="15" t="s">
        <v>50</v>
      </c>
    </row>
    <row r="67" spans="1:15" ht="9.75">
      <c r="A67" s="1" t="s">
        <v>81</v>
      </c>
      <c r="E67" s="9">
        <f>+F8*100/B8</f>
        <v>14.294093788025334</v>
      </c>
      <c r="F67" s="9">
        <f>+E67*100/MM!E67</f>
        <v>90.35637470511537</v>
      </c>
      <c r="N67" s="9"/>
      <c r="O67" s="9"/>
    </row>
    <row r="68" spans="1:15" ht="9.75">
      <c r="A68" s="1" t="s">
        <v>44</v>
      </c>
      <c r="E68" s="9">
        <f>+(SUM(B10:B12)*100/B$8)</f>
        <v>13.339989391906649</v>
      </c>
      <c r="F68" s="9">
        <f>+E68*100/MM!E68</f>
        <v>103.46053854759734</v>
      </c>
      <c r="N68" s="9"/>
      <c r="O68" s="9"/>
    </row>
    <row r="69" spans="1:15" ht="9.75">
      <c r="A69" s="1" t="s">
        <v>45</v>
      </c>
      <c r="E69" s="9">
        <f>+(SUM(B23:B30)*100/B$8)</f>
        <v>17.33674456335216</v>
      </c>
      <c r="F69" s="9">
        <f>+E69*100/MM!E69</f>
        <v>86.56144461133245</v>
      </c>
      <c r="N69" s="9"/>
      <c r="O69" s="9"/>
    </row>
    <row r="70" spans="1:15" ht="9.75">
      <c r="A70" s="1" t="s">
        <v>46</v>
      </c>
      <c r="E70" s="9">
        <f>+(SUM(B26:B30)*100/B$8)</f>
        <v>6.633802377460921</v>
      </c>
      <c r="F70" s="9">
        <f>+E70*100/MM!E70</f>
        <v>93.65192929416052</v>
      </c>
      <c r="N70" s="9"/>
      <c r="O70" s="9"/>
    </row>
    <row r="71" spans="1:15" ht="9.75">
      <c r="A71" s="1" t="s">
        <v>47</v>
      </c>
      <c r="E71" s="9">
        <f>SUM(B10:B12)*100/SUM(B23:B30)</f>
        <v>76.94633408919123</v>
      </c>
      <c r="F71" s="9">
        <f>+E71*100/MM!E71</f>
        <v>119.52265701218722</v>
      </c>
      <c r="N71" s="9"/>
      <c r="O71" s="9"/>
    </row>
    <row r="72" spans="1:15" ht="9.75">
      <c r="A72" s="1" t="s">
        <v>48</v>
      </c>
      <c r="E72" s="9">
        <f>+B10*100/B11</f>
        <v>86.91347395609127</v>
      </c>
      <c r="F72" s="9">
        <f>+E72*100/MM!E72</f>
        <v>93.60137275790173</v>
      </c>
      <c r="N72" s="9"/>
      <c r="O72" s="9"/>
    </row>
    <row r="74" ht="9.75">
      <c r="A74" s="1" t="s">
        <v>49</v>
      </c>
    </row>
    <row r="75" ht="9.75">
      <c r="A75" s="1" t="s">
        <v>90</v>
      </c>
    </row>
    <row r="77" ht="9.75">
      <c r="A77" s="1" t="s">
        <v>88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showGridLines="0" zoomScalePageLayoutView="0" workbookViewId="0" topLeftCell="A1">
      <selection activeCell="A58" sqref="A58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9" ht="10.5" thickBot="1">
      <c r="A1" s="11" t="s">
        <v>21</v>
      </c>
      <c r="B1" s="11"/>
      <c r="E1" s="11" t="s">
        <v>22</v>
      </c>
      <c r="F1" s="11" t="s">
        <v>43</v>
      </c>
      <c r="I1" s="38" t="str">
        <f>F1&amp;" "&amp;MM!$I$1</f>
        <v>21. BARAJAS 01.01.21</v>
      </c>
    </row>
    <row r="2" spans="1:7" ht="10.5" thickBot="1">
      <c r="A2" s="11" t="s">
        <v>77</v>
      </c>
      <c r="B2" s="11"/>
      <c r="G2" s="21" t="s">
        <v>84</v>
      </c>
    </row>
    <row r="3" spans="1:9" ht="10.5">
      <c r="A3" s="11" t="s">
        <v>92</v>
      </c>
      <c r="B3" s="11"/>
      <c r="I3" s="36" t="s">
        <v>87</v>
      </c>
    </row>
    <row r="4" spans="1:2" ht="10.5" thickBot="1">
      <c r="A4" s="11"/>
      <c r="B4" s="11"/>
    </row>
    <row r="5" spans="1:8" ht="10.5" thickBot="1">
      <c r="A5" s="39" t="s">
        <v>23</v>
      </c>
      <c r="B5" s="42" t="s">
        <v>80</v>
      </c>
      <c r="C5" s="41" t="s">
        <v>78</v>
      </c>
      <c r="D5" s="41"/>
      <c r="E5" s="41"/>
      <c r="F5" s="41" t="s">
        <v>79</v>
      </c>
      <c r="G5" s="41"/>
      <c r="H5" s="41"/>
    </row>
    <row r="6" spans="1:8" ht="18" customHeight="1" thickBot="1">
      <c r="A6" s="40"/>
      <c r="B6" s="43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0.5">
      <c r="A8" s="5" t="s">
        <v>0</v>
      </c>
      <c r="B8" s="19">
        <f>+C8+F8</f>
        <v>50075</v>
      </c>
      <c r="C8" s="2">
        <f>+D8+E8</f>
        <v>44939</v>
      </c>
      <c r="D8" s="2">
        <f>SUM(D10:D31)</f>
        <v>21882</v>
      </c>
      <c r="E8" s="2">
        <f>SUM(E10:E31)</f>
        <v>23057</v>
      </c>
      <c r="F8" s="2">
        <f>+G8+H8</f>
        <v>5136</v>
      </c>
      <c r="G8" s="2">
        <f>SUM(G10:G31)</f>
        <v>2288</v>
      </c>
      <c r="H8" s="2">
        <f>SUM(H10:H31)</f>
        <v>2848</v>
      </c>
    </row>
    <row r="9" spans="1:8" ht="9.75">
      <c r="A9" s="6"/>
      <c r="B9" s="6"/>
      <c r="C9" s="3"/>
      <c r="D9" s="4"/>
      <c r="E9" s="4"/>
      <c r="F9" s="3"/>
      <c r="G9" s="10"/>
      <c r="H9" s="10"/>
    </row>
    <row r="10" spans="1:13" ht="10.5">
      <c r="A10" s="7" t="s">
        <v>5</v>
      </c>
      <c r="B10" s="19">
        <f aca="true" t="shared" si="0" ref="B10:B31">+C10+F10</f>
        <v>2402</v>
      </c>
      <c r="C10" s="2">
        <f>+D10+E10</f>
        <v>2165</v>
      </c>
      <c r="D10" s="10">
        <v>1127</v>
      </c>
      <c r="E10" s="10">
        <v>1038</v>
      </c>
      <c r="F10" s="2">
        <f aca="true" t="shared" si="1" ref="F10:F31">+G10+H10</f>
        <v>237</v>
      </c>
      <c r="G10" s="10">
        <v>107</v>
      </c>
      <c r="H10" s="10">
        <v>130</v>
      </c>
      <c r="I10" s="9">
        <f>-D10/$B$8*100</f>
        <v>-2.250624063904144</v>
      </c>
      <c r="J10" s="9">
        <f>E10/$B$8*100</f>
        <v>2.072890664003994</v>
      </c>
      <c r="L10" s="9">
        <f>-G10/$B$8*100</f>
        <v>-0.21367948077883175</v>
      </c>
      <c r="M10" s="9">
        <f>H10/$B$8*100</f>
        <v>0.2596105841238143</v>
      </c>
    </row>
    <row r="11" spans="1:13" ht="10.5">
      <c r="A11" s="7" t="s">
        <v>6</v>
      </c>
      <c r="B11" s="19">
        <f t="shared" si="0"/>
        <v>2901</v>
      </c>
      <c r="C11" s="2">
        <f aca="true" t="shared" si="2" ref="C11:C31">+D11+E11</f>
        <v>2682</v>
      </c>
      <c r="D11" s="10">
        <v>1401</v>
      </c>
      <c r="E11" s="10">
        <v>1281</v>
      </c>
      <c r="F11" s="2">
        <f t="shared" si="1"/>
        <v>219</v>
      </c>
      <c r="G11" s="10">
        <v>102</v>
      </c>
      <c r="H11" s="10">
        <v>117</v>
      </c>
      <c r="I11" s="9">
        <f aca="true" t="shared" si="3" ref="I11:I30">-D11/$B$8*100</f>
        <v>-2.797803295057414</v>
      </c>
      <c r="J11" s="9">
        <f aca="true" t="shared" si="4" ref="J11:J30">E11/$B$8*100</f>
        <v>2.558162755866201</v>
      </c>
      <c r="L11" s="9">
        <f aca="true" t="shared" si="5" ref="L11:L30">-G11/$B$8*100</f>
        <v>-0.20369445831253122</v>
      </c>
      <c r="M11" s="9">
        <f aca="true" t="shared" si="6" ref="M11:M30">H11/$B$8*100</f>
        <v>0.23364952571143285</v>
      </c>
    </row>
    <row r="12" spans="1:13" ht="10.5">
      <c r="A12" s="7" t="s">
        <v>7</v>
      </c>
      <c r="B12" s="19">
        <f t="shared" si="0"/>
        <v>2948</v>
      </c>
      <c r="C12" s="2">
        <f t="shared" si="2"/>
        <v>2760</v>
      </c>
      <c r="D12" s="10">
        <v>1423</v>
      </c>
      <c r="E12" s="10">
        <v>1337</v>
      </c>
      <c r="F12" s="2">
        <f t="shared" si="1"/>
        <v>188</v>
      </c>
      <c r="G12" s="10">
        <v>106</v>
      </c>
      <c r="H12" s="10">
        <v>82</v>
      </c>
      <c r="I12" s="9">
        <f t="shared" si="3"/>
        <v>-2.841737393909136</v>
      </c>
      <c r="J12" s="9">
        <f t="shared" si="4"/>
        <v>2.669995007488767</v>
      </c>
      <c r="L12" s="9">
        <f t="shared" si="5"/>
        <v>-0.21168247628557163</v>
      </c>
      <c r="M12" s="9">
        <f t="shared" si="6"/>
        <v>0.16375436844732902</v>
      </c>
    </row>
    <row r="13" spans="1:13" ht="10.5">
      <c r="A13" s="7" t="s">
        <v>4</v>
      </c>
      <c r="B13" s="19">
        <f t="shared" si="0"/>
        <v>2765</v>
      </c>
      <c r="C13" s="2">
        <f t="shared" si="2"/>
        <v>2563</v>
      </c>
      <c r="D13" s="10">
        <v>1373</v>
      </c>
      <c r="E13" s="10">
        <v>1190</v>
      </c>
      <c r="F13" s="2">
        <f t="shared" si="1"/>
        <v>202</v>
      </c>
      <c r="G13" s="10">
        <v>115</v>
      </c>
      <c r="H13" s="10">
        <v>87</v>
      </c>
      <c r="I13" s="9">
        <f t="shared" si="3"/>
        <v>-2.7418871692461306</v>
      </c>
      <c r="J13" s="9">
        <f t="shared" si="4"/>
        <v>2.3764353469795307</v>
      </c>
      <c r="L13" s="9">
        <f t="shared" si="5"/>
        <v>-0.22965551672491263</v>
      </c>
      <c r="M13" s="9">
        <f t="shared" si="6"/>
        <v>0.17373939091362955</v>
      </c>
    </row>
    <row r="14" spans="1:13" ht="10.5">
      <c r="A14" s="7" t="s">
        <v>8</v>
      </c>
      <c r="B14" s="19">
        <f t="shared" si="0"/>
        <v>2269</v>
      </c>
      <c r="C14" s="2">
        <f t="shared" si="2"/>
        <v>1941</v>
      </c>
      <c r="D14" s="10">
        <v>992</v>
      </c>
      <c r="E14" s="10">
        <v>949</v>
      </c>
      <c r="F14" s="2">
        <f t="shared" si="1"/>
        <v>328</v>
      </c>
      <c r="G14" s="10">
        <v>160</v>
      </c>
      <c r="H14" s="10">
        <v>168</v>
      </c>
      <c r="I14" s="9">
        <f t="shared" si="3"/>
        <v>-1.9810284573140289</v>
      </c>
      <c r="J14" s="9">
        <f t="shared" si="4"/>
        <v>1.895157264103844</v>
      </c>
      <c r="L14" s="9">
        <f t="shared" si="5"/>
        <v>-0.31952071892161754</v>
      </c>
      <c r="M14" s="9">
        <f t="shared" si="6"/>
        <v>0.3354967548676984</v>
      </c>
    </row>
    <row r="15" spans="1:13" ht="10.5">
      <c r="A15" s="7" t="s">
        <v>9</v>
      </c>
      <c r="B15" s="19">
        <f t="shared" si="0"/>
        <v>2262</v>
      </c>
      <c r="C15" s="2">
        <f t="shared" si="2"/>
        <v>1782</v>
      </c>
      <c r="D15" s="10">
        <v>948</v>
      </c>
      <c r="E15" s="10">
        <v>834</v>
      </c>
      <c r="F15" s="2">
        <f t="shared" si="1"/>
        <v>480</v>
      </c>
      <c r="G15" s="10">
        <v>183</v>
      </c>
      <c r="H15" s="10">
        <v>297</v>
      </c>
      <c r="I15" s="9">
        <f t="shared" si="3"/>
        <v>-1.893160259610584</v>
      </c>
      <c r="J15" s="9">
        <f t="shared" si="4"/>
        <v>1.6655017473789315</v>
      </c>
      <c r="L15" s="9">
        <f t="shared" si="5"/>
        <v>-0.3654518222666001</v>
      </c>
      <c r="M15" s="9">
        <f t="shared" si="6"/>
        <v>0.5931103344982526</v>
      </c>
    </row>
    <row r="16" spans="1:13" ht="10.5">
      <c r="A16" s="7" t="s">
        <v>10</v>
      </c>
      <c r="B16" s="19">
        <f t="shared" si="0"/>
        <v>2691</v>
      </c>
      <c r="C16" s="2">
        <f t="shared" si="2"/>
        <v>2042</v>
      </c>
      <c r="D16" s="10">
        <v>987</v>
      </c>
      <c r="E16" s="10">
        <v>1055</v>
      </c>
      <c r="F16" s="2">
        <f t="shared" si="1"/>
        <v>649</v>
      </c>
      <c r="G16" s="10">
        <v>292</v>
      </c>
      <c r="H16" s="10">
        <v>357</v>
      </c>
      <c r="I16" s="9">
        <f t="shared" si="3"/>
        <v>-1.9710434348477284</v>
      </c>
      <c r="J16" s="9">
        <f t="shared" si="4"/>
        <v>2.106839740389416</v>
      </c>
      <c r="L16" s="9">
        <f t="shared" si="5"/>
        <v>-0.5831253120319521</v>
      </c>
      <c r="M16" s="9">
        <f t="shared" si="6"/>
        <v>0.7129306040938592</v>
      </c>
    </row>
    <row r="17" spans="1:13" ht="10.5">
      <c r="A17" s="7" t="s">
        <v>11</v>
      </c>
      <c r="B17" s="19">
        <f t="shared" si="0"/>
        <v>3629</v>
      </c>
      <c r="C17" s="2">
        <f t="shared" si="2"/>
        <v>2985</v>
      </c>
      <c r="D17" s="10">
        <v>1490</v>
      </c>
      <c r="E17" s="10">
        <v>1495</v>
      </c>
      <c r="F17" s="2">
        <f t="shared" si="1"/>
        <v>644</v>
      </c>
      <c r="G17" s="10">
        <v>276</v>
      </c>
      <c r="H17" s="10">
        <v>368</v>
      </c>
      <c r="I17" s="9">
        <f t="shared" si="3"/>
        <v>-2.9755366949575635</v>
      </c>
      <c r="J17" s="9">
        <f t="shared" si="4"/>
        <v>2.985521717423864</v>
      </c>
      <c r="L17" s="9">
        <f t="shared" si="5"/>
        <v>-0.5511732401397903</v>
      </c>
      <c r="M17" s="9">
        <f t="shared" si="6"/>
        <v>0.7348976535197205</v>
      </c>
    </row>
    <row r="18" spans="1:13" ht="10.5">
      <c r="A18" s="7" t="s">
        <v>12</v>
      </c>
      <c r="B18" s="19">
        <f t="shared" si="0"/>
        <v>4472</v>
      </c>
      <c r="C18" s="2">
        <f t="shared" si="2"/>
        <v>3853</v>
      </c>
      <c r="D18" s="10">
        <v>1878</v>
      </c>
      <c r="E18" s="10">
        <v>1975</v>
      </c>
      <c r="F18" s="2">
        <f t="shared" si="1"/>
        <v>619</v>
      </c>
      <c r="G18" s="10">
        <v>263</v>
      </c>
      <c r="H18" s="10">
        <v>356</v>
      </c>
      <c r="I18" s="9">
        <f t="shared" si="3"/>
        <v>-3.750374438342486</v>
      </c>
      <c r="J18" s="9">
        <f t="shared" si="4"/>
        <v>3.944083874188717</v>
      </c>
      <c r="L18" s="9">
        <f t="shared" si="5"/>
        <v>-0.5252121817274089</v>
      </c>
      <c r="M18" s="9">
        <f t="shared" si="6"/>
        <v>0.7109335996005991</v>
      </c>
    </row>
    <row r="19" spans="1:13" ht="10.5">
      <c r="A19" s="7" t="s">
        <v>13</v>
      </c>
      <c r="B19" s="19">
        <f t="shared" si="0"/>
        <v>4794</v>
      </c>
      <c r="C19" s="2">
        <f t="shared" si="2"/>
        <v>4323</v>
      </c>
      <c r="D19" s="10">
        <v>2076</v>
      </c>
      <c r="E19" s="10">
        <v>2247</v>
      </c>
      <c r="F19" s="2">
        <f t="shared" si="1"/>
        <v>471</v>
      </c>
      <c r="G19" s="10">
        <v>220</v>
      </c>
      <c r="H19" s="10">
        <v>251</v>
      </c>
      <c r="I19" s="9">
        <f t="shared" si="3"/>
        <v>-4.145781328007988</v>
      </c>
      <c r="J19" s="9">
        <f t="shared" si="4"/>
        <v>4.487269096355466</v>
      </c>
      <c r="L19" s="9">
        <f t="shared" si="5"/>
        <v>-0.4393409885172242</v>
      </c>
      <c r="M19" s="9">
        <f t="shared" si="6"/>
        <v>0.5012481278082875</v>
      </c>
    </row>
    <row r="20" spans="1:13" ht="10.5">
      <c r="A20" s="7" t="s">
        <v>14</v>
      </c>
      <c r="B20" s="19">
        <f t="shared" si="0"/>
        <v>3996</v>
      </c>
      <c r="C20" s="2">
        <f t="shared" si="2"/>
        <v>3610</v>
      </c>
      <c r="D20" s="10">
        <v>1768</v>
      </c>
      <c r="E20" s="10">
        <v>1842</v>
      </c>
      <c r="F20" s="2">
        <f t="shared" si="1"/>
        <v>386</v>
      </c>
      <c r="G20" s="10">
        <v>198</v>
      </c>
      <c r="H20" s="10">
        <v>188</v>
      </c>
      <c r="I20" s="9">
        <f t="shared" si="3"/>
        <v>-3.530703944083874</v>
      </c>
      <c r="J20" s="9">
        <f t="shared" si="4"/>
        <v>3.6784822765851226</v>
      </c>
      <c r="L20" s="9">
        <f t="shared" si="5"/>
        <v>-0.39540688966550175</v>
      </c>
      <c r="M20" s="9">
        <f t="shared" si="6"/>
        <v>0.3754368447329006</v>
      </c>
    </row>
    <row r="21" spans="1:13" ht="10.5">
      <c r="A21" s="7" t="s">
        <v>15</v>
      </c>
      <c r="B21" s="19">
        <f t="shared" si="0"/>
        <v>3374</v>
      </c>
      <c r="C21" s="2">
        <f t="shared" si="2"/>
        <v>3136</v>
      </c>
      <c r="D21" s="10">
        <v>1485</v>
      </c>
      <c r="E21" s="10">
        <v>1651</v>
      </c>
      <c r="F21" s="2">
        <f t="shared" si="1"/>
        <v>238</v>
      </c>
      <c r="G21" s="10">
        <v>98</v>
      </c>
      <c r="H21" s="10">
        <v>140</v>
      </c>
      <c r="I21" s="9">
        <f t="shared" si="3"/>
        <v>-2.965551672491263</v>
      </c>
      <c r="J21" s="9">
        <f t="shared" si="4"/>
        <v>3.2970544183724417</v>
      </c>
      <c r="L21" s="9">
        <f t="shared" si="5"/>
        <v>-0.19570644033949075</v>
      </c>
      <c r="M21" s="9">
        <f t="shared" si="6"/>
        <v>0.2795806290564154</v>
      </c>
    </row>
    <row r="22" spans="1:13" ht="10.5">
      <c r="A22" s="7" t="s">
        <v>16</v>
      </c>
      <c r="B22" s="19">
        <f t="shared" si="0"/>
        <v>2615</v>
      </c>
      <c r="C22" s="2">
        <f t="shared" si="2"/>
        <v>2441</v>
      </c>
      <c r="D22" s="10">
        <v>1196</v>
      </c>
      <c r="E22" s="10">
        <v>1245</v>
      </c>
      <c r="F22" s="2">
        <f t="shared" si="1"/>
        <v>174</v>
      </c>
      <c r="G22" s="10">
        <v>70</v>
      </c>
      <c r="H22" s="10">
        <v>104</v>
      </c>
      <c r="I22" s="9">
        <f t="shared" si="3"/>
        <v>-2.3884173739390913</v>
      </c>
      <c r="J22" s="9">
        <f t="shared" si="4"/>
        <v>2.4862705941088366</v>
      </c>
      <c r="L22" s="9">
        <f t="shared" si="5"/>
        <v>-0.1397903145282077</v>
      </c>
      <c r="M22" s="9">
        <f t="shared" si="6"/>
        <v>0.2076884672990514</v>
      </c>
    </row>
    <row r="23" spans="1:13" ht="10.5">
      <c r="A23" s="7" t="s">
        <v>17</v>
      </c>
      <c r="B23" s="19">
        <f t="shared" si="0"/>
        <v>2265</v>
      </c>
      <c r="C23" s="2">
        <f t="shared" si="2"/>
        <v>2157</v>
      </c>
      <c r="D23" s="10">
        <v>934</v>
      </c>
      <c r="E23" s="10">
        <v>1223</v>
      </c>
      <c r="F23" s="2">
        <f t="shared" si="1"/>
        <v>108</v>
      </c>
      <c r="G23" s="10">
        <v>35</v>
      </c>
      <c r="H23" s="10">
        <v>73</v>
      </c>
      <c r="I23" s="9">
        <f t="shared" si="3"/>
        <v>-1.8652021967049424</v>
      </c>
      <c r="J23" s="9">
        <f t="shared" si="4"/>
        <v>2.4423364952571145</v>
      </c>
      <c r="L23" s="9">
        <f t="shared" si="5"/>
        <v>-0.06989515726410385</v>
      </c>
      <c r="M23" s="9">
        <f t="shared" si="6"/>
        <v>0.14578132800798801</v>
      </c>
    </row>
    <row r="24" spans="1:13" ht="10.5">
      <c r="A24" s="7" t="s">
        <v>18</v>
      </c>
      <c r="B24" s="19">
        <f t="shared" si="0"/>
        <v>2410</v>
      </c>
      <c r="C24" s="2">
        <f t="shared" si="2"/>
        <v>2317</v>
      </c>
      <c r="D24" s="10">
        <v>1023</v>
      </c>
      <c r="E24" s="10">
        <v>1294</v>
      </c>
      <c r="F24" s="2">
        <f t="shared" si="1"/>
        <v>93</v>
      </c>
      <c r="G24" s="10">
        <v>28</v>
      </c>
      <c r="H24" s="10">
        <v>65</v>
      </c>
      <c r="I24" s="9">
        <f t="shared" si="3"/>
        <v>-2.0429355966050924</v>
      </c>
      <c r="J24" s="9">
        <f t="shared" si="4"/>
        <v>2.584123814278582</v>
      </c>
      <c r="L24" s="9">
        <f t="shared" si="5"/>
        <v>-0.05591612581128308</v>
      </c>
      <c r="M24" s="9">
        <f t="shared" si="6"/>
        <v>0.12980529206190716</v>
      </c>
    </row>
    <row r="25" spans="1:13" ht="10.5">
      <c r="A25" s="8" t="s">
        <v>19</v>
      </c>
      <c r="B25" s="19">
        <f t="shared" si="0"/>
        <v>1930</v>
      </c>
      <c r="C25" s="2">
        <f t="shared" si="2"/>
        <v>1880</v>
      </c>
      <c r="D25" s="10">
        <v>832</v>
      </c>
      <c r="E25" s="10">
        <v>1048</v>
      </c>
      <c r="F25" s="2">
        <f t="shared" si="1"/>
        <v>50</v>
      </c>
      <c r="G25" s="10">
        <v>18</v>
      </c>
      <c r="H25" s="10">
        <v>32</v>
      </c>
      <c r="I25" s="9">
        <f t="shared" si="3"/>
        <v>-1.6615077383924113</v>
      </c>
      <c r="J25" s="9">
        <f t="shared" si="4"/>
        <v>2.092860708936595</v>
      </c>
      <c r="L25" s="9">
        <f t="shared" si="5"/>
        <v>-0.03594608087868198</v>
      </c>
      <c r="M25" s="9">
        <f t="shared" si="6"/>
        <v>0.0639041437843235</v>
      </c>
    </row>
    <row r="26" spans="1:13" ht="10.5">
      <c r="A26" s="8" t="s">
        <v>20</v>
      </c>
      <c r="B26" s="19">
        <f t="shared" si="0"/>
        <v>1207</v>
      </c>
      <c r="C26" s="2">
        <f t="shared" si="2"/>
        <v>1179</v>
      </c>
      <c r="D26" s="10">
        <v>557</v>
      </c>
      <c r="E26" s="10">
        <v>622</v>
      </c>
      <c r="F26" s="2">
        <f t="shared" si="1"/>
        <v>28</v>
      </c>
      <c r="G26" s="10">
        <v>9</v>
      </c>
      <c r="H26" s="10">
        <v>19</v>
      </c>
      <c r="I26" s="9">
        <f t="shared" si="3"/>
        <v>-1.112331502745881</v>
      </c>
      <c r="J26" s="9">
        <f t="shared" si="4"/>
        <v>1.2421367948077884</v>
      </c>
      <c r="L26" s="9">
        <f t="shared" si="5"/>
        <v>-0.01797304043934099</v>
      </c>
      <c r="M26" s="9">
        <f t="shared" si="6"/>
        <v>0.03794308537194209</v>
      </c>
    </row>
    <row r="27" spans="1:13" ht="10.5">
      <c r="A27" s="8" t="s">
        <v>73</v>
      </c>
      <c r="B27" s="19">
        <f t="shared" si="0"/>
        <v>730</v>
      </c>
      <c r="C27" s="2">
        <f t="shared" si="2"/>
        <v>713</v>
      </c>
      <c r="D27" s="10">
        <v>283</v>
      </c>
      <c r="E27" s="10">
        <v>430</v>
      </c>
      <c r="F27" s="2">
        <f t="shared" si="1"/>
        <v>17</v>
      </c>
      <c r="G27" s="10">
        <v>7</v>
      </c>
      <c r="H27" s="10">
        <v>10</v>
      </c>
      <c r="I27" s="9">
        <f t="shared" si="3"/>
        <v>-0.565152271592611</v>
      </c>
      <c r="J27" s="9">
        <f t="shared" si="4"/>
        <v>0.8587119321018473</v>
      </c>
      <c r="L27" s="9">
        <f t="shared" si="5"/>
        <v>-0.01397903145282077</v>
      </c>
      <c r="M27" s="9">
        <f t="shared" si="6"/>
        <v>0.019970044932601096</v>
      </c>
    </row>
    <row r="28" spans="1:13" ht="10.5">
      <c r="A28" s="8" t="s">
        <v>74</v>
      </c>
      <c r="B28" s="19">
        <f t="shared" si="0"/>
        <v>305</v>
      </c>
      <c r="C28" s="2">
        <f t="shared" si="2"/>
        <v>300</v>
      </c>
      <c r="D28" s="10">
        <v>82</v>
      </c>
      <c r="E28" s="10">
        <v>218</v>
      </c>
      <c r="F28" s="2">
        <f t="shared" si="1"/>
        <v>5</v>
      </c>
      <c r="G28" s="10">
        <v>1</v>
      </c>
      <c r="H28" s="10">
        <v>4</v>
      </c>
      <c r="I28" s="9">
        <f t="shared" si="3"/>
        <v>-0.16375436844732902</v>
      </c>
      <c r="J28" s="9">
        <f t="shared" si="4"/>
        <v>0.43534697953070395</v>
      </c>
      <c r="L28" s="9">
        <f t="shared" si="5"/>
        <v>-0.0019970044932601095</v>
      </c>
      <c r="M28" s="9">
        <f t="shared" si="6"/>
        <v>0.007988017973040438</v>
      </c>
    </row>
    <row r="29" spans="1:13" ht="10.5">
      <c r="A29" s="8" t="s">
        <v>75</v>
      </c>
      <c r="B29" s="19">
        <f t="shared" si="0"/>
        <v>101</v>
      </c>
      <c r="C29" s="2">
        <f t="shared" si="2"/>
        <v>101</v>
      </c>
      <c r="D29" s="10">
        <v>27</v>
      </c>
      <c r="E29" s="10">
        <v>74</v>
      </c>
      <c r="F29" s="2">
        <f t="shared" si="1"/>
        <v>0</v>
      </c>
      <c r="G29" s="10">
        <v>0</v>
      </c>
      <c r="H29" s="10">
        <v>0</v>
      </c>
      <c r="I29" s="9">
        <f t="shared" si="3"/>
        <v>-0.05391912131802296</v>
      </c>
      <c r="J29" s="9">
        <f t="shared" si="4"/>
        <v>0.1477783325012481</v>
      </c>
      <c r="L29" s="9">
        <f t="shared" si="5"/>
        <v>0</v>
      </c>
      <c r="M29" s="9">
        <f t="shared" si="6"/>
        <v>0</v>
      </c>
    </row>
    <row r="30" spans="1:13" ht="10.5">
      <c r="A30" s="8" t="s">
        <v>76</v>
      </c>
      <c r="B30" s="19">
        <f t="shared" si="0"/>
        <v>9</v>
      </c>
      <c r="C30" s="2">
        <f t="shared" si="2"/>
        <v>9</v>
      </c>
      <c r="D30" s="1">
        <v>0</v>
      </c>
      <c r="E30" s="1">
        <v>9</v>
      </c>
      <c r="F30" s="2">
        <f t="shared" si="1"/>
        <v>0</v>
      </c>
      <c r="G30" s="10">
        <v>0</v>
      </c>
      <c r="H30" s="10">
        <v>0</v>
      </c>
      <c r="I30" s="9">
        <f t="shared" si="3"/>
        <v>0</v>
      </c>
      <c r="J30" s="9">
        <f t="shared" si="4"/>
        <v>0.01797304043934099</v>
      </c>
      <c r="L30" s="9">
        <f t="shared" si="5"/>
        <v>0</v>
      </c>
      <c r="M30" s="9">
        <f t="shared" si="6"/>
        <v>0</v>
      </c>
    </row>
    <row r="31" spans="1:8" ht="10.5">
      <c r="A31" s="8" t="s">
        <v>85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0.5">
      <c r="A32" s="8"/>
      <c r="B32" s="19"/>
      <c r="C32" s="2"/>
      <c r="F32" s="2"/>
      <c r="G32" s="10"/>
      <c r="H32" s="10"/>
    </row>
    <row r="33" spans="1:8" ht="10.5">
      <c r="A33" s="1" t="s">
        <v>89</v>
      </c>
      <c r="B33" s="19"/>
      <c r="C33" s="2"/>
      <c r="F33" s="2"/>
      <c r="G33" s="10"/>
      <c r="H33" s="10"/>
    </row>
    <row r="34" spans="1:8" ht="10.5">
      <c r="A34" s="8"/>
      <c r="B34" s="19"/>
      <c r="C34" s="2"/>
      <c r="F34" s="2"/>
      <c r="G34" s="10"/>
      <c r="H34" s="10"/>
    </row>
    <row r="63" spans="1:2" ht="10.5">
      <c r="A63" s="11" t="s">
        <v>83</v>
      </c>
      <c r="B63" s="11"/>
    </row>
    <row r="64" ht="10.5" thickBot="1"/>
    <row r="65" spans="1:6" ht="31.5" thickBot="1">
      <c r="A65" s="12"/>
      <c r="B65" s="13"/>
      <c r="C65" s="13"/>
      <c r="D65" s="13"/>
      <c r="E65" s="14" t="s">
        <v>82</v>
      </c>
      <c r="F65" s="15" t="s">
        <v>50</v>
      </c>
    </row>
    <row r="67" spans="1:15" ht="9.75">
      <c r="A67" s="1" t="s">
        <v>81</v>
      </c>
      <c r="E67" s="9">
        <f>+F8*100/B8</f>
        <v>10.256615077383923</v>
      </c>
      <c r="F67" s="9">
        <f>+E67*100/MM!E67</f>
        <v>64.834509195302</v>
      </c>
      <c r="N67" s="9"/>
      <c r="O67" s="9"/>
    </row>
    <row r="68" spans="1:15" ht="9.75">
      <c r="A68" s="1" t="s">
        <v>44</v>
      </c>
      <c r="E68" s="9">
        <f>+(SUM(B10:B12)*100/B$8)</f>
        <v>16.477284073889166</v>
      </c>
      <c r="F68" s="9">
        <f>+E68*100/MM!E68</f>
        <v>127.79235680056762</v>
      </c>
      <c r="N68" s="9"/>
      <c r="O68" s="9"/>
    </row>
    <row r="69" spans="1:15" ht="9.75">
      <c r="A69" s="1" t="s">
        <v>45</v>
      </c>
      <c r="E69" s="9">
        <f>+(SUM(B23:B30)*100/B$8)</f>
        <v>17.887169246130803</v>
      </c>
      <c r="F69" s="9">
        <f>+E69*100/MM!E69</f>
        <v>89.3096858118039</v>
      </c>
      <c r="N69" s="9"/>
      <c r="O69" s="9"/>
    </row>
    <row r="70" spans="1:15" ht="9.75">
      <c r="A70" s="1" t="s">
        <v>46</v>
      </c>
      <c r="E70" s="9">
        <f>+(SUM(B26:B30)*100/B$8)</f>
        <v>4.6969545681477785</v>
      </c>
      <c r="F70" s="9">
        <f>+E70*100/MM!E70</f>
        <v>66.30870684490047</v>
      </c>
      <c r="N70" s="9"/>
      <c r="O70" s="9"/>
    </row>
    <row r="71" spans="1:15" ht="9.75">
      <c r="A71" s="1" t="s">
        <v>47</v>
      </c>
      <c r="E71" s="9">
        <f>SUM(B10:B12)*100/SUM(B23:B30)</f>
        <v>92.11789661717093</v>
      </c>
      <c r="F71" s="9">
        <f>+E71*100/MM!E71</f>
        <v>143.08902291947993</v>
      </c>
      <c r="N71" s="9"/>
      <c r="O71" s="9"/>
    </row>
    <row r="72" spans="1:15" ht="9.75">
      <c r="A72" s="1" t="s">
        <v>48</v>
      </c>
      <c r="E72" s="9">
        <f>+B10*100/B11</f>
        <v>82.79903481558084</v>
      </c>
      <c r="F72" s="9">
        <f>+E72*100/MM!E72</f>
        <v>89.17033192900585</v>
      </c>
      <c r="N72" s="9"/>
      <c r="O72" s="9"/>
    </row>
    <row r="74" ht="9.75">
      <c r="A74" s="1" t="s">
        <v>49</v>
      </c>
    </row>
    <row r="75" ht="9.75">
      <c r="A75" s="1" t="s">
        <v>90</v>
      </c>
    </row>
    <row r="77" ht="9.75">
      <c r="A77" s="1" t="s">
        <v>88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7"/>
  <sheetViews>
    <sheetView showGridLines="0" zoomScalePageLayoutView="0" workbookViewId="0" topLeftCell="A31">
      <selection activeCell="N31" sqref="N31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9" ht="10.5" thickBot="1">
      <c r="A1" s="11" t="s">
        <v>21</v>
      </c>
      <c r="B1" s="11"/>
      <c r="E1" s="11" t="s">
        <v>22</v>
      </c>
      <c r="F1" s="11" t="s">
        <v>24</v>
      </c>
      <c r="I1" s="38" t="str">
        <f>F1&amp;" "&amp;MM!$I$1</f>
        <v>01. CENTRO 01.01.21</v>
      </c>
    </row>
    <row r="2" spans="1:7" ht="10.5" thickBot="1">
      <c r="A2" s="11" t="s">
        <v>77</v>
      </c>
      <c r="B2" s="11"/>
      <c r="G2" s="21" t="s">
        <v>84</v>
      </c>
    </row>
    <row r="3" spans="1:9" ht="10.5">
      <c r="A3" s="11" t="s">
        <v>92</v>
      </c>
      <c r="B3" s="11"/>
      <c r="I3" s="36" t="s">
        <v>87</v>
      </c>
    </row>
    <row r="4" spans="1:2" ht="10.5" thickBot="1">
      <c r="A4" s="11"/>
      <c r="B4" s="11"/>
    </row>
    <row r="5" spans="1:8" ht="10.5" thickBot="1">
      <c r="A5" s="39" t="s">
        <v>23</v>
      </c>
      <c r="B5" s="42" t="s">
        <v>80</v>
      </c>
      <c r="C5" s="41" t="s">
        <v>78</v>
      </c>
      <c r="D5" s="41"/>
      <c r="E5" s="41"/>
      <c r="F5" s="41" t="s">
        <v>79</v>
      </c>
      <c r="G5" s="41"/>
      <c r="H5" s="41"/>
    </row>
    <row r="6" spans="1:8" ht="18" customHeight="1" thickBot="1">
      <c r="A6" s="40"/>
      <c r="B6" s="43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0.5">
      <c r="A8" s="5" t="s">
        <v>0</v>
      </c>
      <c r="B8" s="19">
        <f>+C8+F8</f>
        <v>141235</v>
      </c>
      <c r="C8" s="2">
        <f>+D8+E8</f>
        <v>104726</v>
      </c>
      <c r="D8" s="2">
        <f>SUM(D10:D31)</f>
        <v>52397</v>
      </c>
      <c r="E8" s="2">
        <f>SUM(E10:E31)</f>
        <v>52329</v>
      </c>
      <c r="F8" s="2">
        <f>+G8+H8</f>
        <v>36509</v>
      </c>
      <c r="G8" s="2">
        <f>SUM(G10:G31)</f>
        <v>19483</v>
      </c>
      <c r="H8" s="2">
        <f>SUM(H10:H31)</f>
        <v>17026</v>
      </c>
    </row>
    <row r="9" spans="1:8" ht="9.75">
      <c r="A9" s="6"/>
      <c r="B9" s="6"/>
      <c r="C9" s="3"/>
      <c r="D9" s="4"/>
      <c r="E9" s="4"/>
      <c r="F9" s="3"/>
      <c r="G9" s="10"/>
      <c r="H9" s="10"/>
    </row>
    <row r="10" spans="1:13" ht="10.5">
      <c r="A10" s="7" t="s">
        <v>5</v>
      </c>
      <c r="B10" s="19">
        <f aca="true" t="shared" si="0" ref="B10:B31">+C10+F10</f>
        <v>3589</v>
      </c>
      <c r="C10" s="2">
        <f>+D10+E10</f>
        <v>2634</v>
      </c>
      <c r="D10" s="10">
        <v>1369</v>
      </c>
      <c r="E10" s="10">
        <v>1265</v>
      </c>
      <c r="F10" s="2">
        <f aca="true" t="shared" si="1" ref="F10:F31">+G10+H10</f>
        <v>955</v>
      </c>
      <c r="G10" s="10">
        <v>497</v>
      </c>
      <c r="H10" s="10">
        <v>458</v>
      </c>
      <c r="I10" s="9">
        <f>-D10/$B$8*100</f>
        <v>-0.9693064750238964</v>
      </c>
      <c r="J10" s="9">
        <f>E10/$B$8*100</f>
        <v>0.895670336672921</v>
      </c>
      <c r="L10" s="9">
        <f>-G10/$B$8*100</f>
        <v>-0.3518957765426417</v>
      </c>
      <c r="M10" s="9">
        <f>H10/$B$8*100</f>
        <v>0.32428222466102596</v>
      </c>
    </row>
    <row r="11" spans="1:13" ht="10.5">
      <c r="A11" s="7" t="s">
        <v>6</v>
      </c>
      <c r="B11" s="19">
        <f t="shared" si="0"/>
        <v>3184</v>
      </c>
      <c r="C11" s="2">
        <f aca="true" t="shared" si="2" ref="C11:C31">+D11+E11</f>
        <v>2505</v>
      </c>
      <c r="D11" s="10">
        <v>1260</v>
      </c>
      <c r="E11" s="10">
        <v>1245</v>
      </c>
      <c r="F11" s="2">
        <f t="shared" si="1"/>
        <v>679</v>
      </c>
      <c r="G11" s="10">
        <v>359</v>
      </c>
      <c r="H11" s="10">
        <v>320</v>
      </c>
      <c r="I11" s="9">
        <f aca="true" t="shared" si="3" ref="I11:I30">-D11/$B$8*100</f>
        <v>-0.8921301377137395</v>
      </c>
      <c r="J11" s="9">
        <f aca="true" t="shared" si="4" ref="J11:J30">E11/$B$8*100</f>
        <v>0.881509540836195</v>
      </c>
      <c r="L11" s="9">
        <f aca="true" t="shared" si="5" ref="L11:L30">-G11/$B$8*100</f>
        <v>-0.25418628526923215</v>
      </c>
      <c r="M11" s="9">
        <f aca="true" t="shared" si="6" ref="M11:M30">H11/$B$8*100</f>
        <v>0.22657273338761635</v>
      </c>
    </row>
    <row r="12" spans="1:13" ht="10.5">
      <c r="A12" s="7" t="s">
        <v>7</v>
      </c>
      <c r="B12" s="19">
        <f t="shared" si="0"/>
        <v>3248</v>
      </c>
      <c r="C12" s="2">
        <f t="shared" si="2"/>
        <v>2642</v>
      </c>
      <c r="D12" s="10">
        <v>1350</v>
      </c>
      <c r="E12" s="10">
        <v>1292</v>
      </c>
      <c r="F12" s="2">
        <f t="shared" si="1"/>
        <v>606</v>
      </c>
      <c r="G12" s="10">
        <v>313</v>
      </c>
      <c r="H12" s="10">
        <v>293</v>
      </c>
      <c r="I12" s="9">
        <f t="shared" si="3"/>
        <v>-0.9558537189790066</v>
      </c>
      <c r="J12" s="9">
        <f t="shared" si="4"/>
        <v>0.9147874110525012</v>
      </c>
      <c r="L12" s="9">
        <f t="shared" si="5"/>
        <v>-0.22161645484476228</v>
      </c>
      <c r="M12" s="9">
        <f t="shared" si="6"/>
        <v>0.20745565900803625</v>
      </c>
    </row>
    <row r="13" spans="1:13" ht="10.5">
      <c r="A13" s="7" t="s">
        <v>4</v>
      </c>
      <c r="B13" s="19">
        <f t="shared" si="0"/>
        <v>3323</v>
      </c>
      <c r="C13" s="2">
        <f t="shared" si="2"/>
        <v>2620</v>
      </c>
      <c r="D13" s="10">
        <v>1324</v>
      </c>
      <c r="E13" s="10">
        <v>1296</v>
      </c>
      <c r="F13" s="2">
        <f t="shared" si="1"/>
        <v>703</v>
      </c>
      <c r="G13" s="10">
        <v>367</v>
      </c>
      <c r="H13" s="10">
        <v>336</v>
      </c>
      <c r="I13" s="9">
        <f t="shared" si="3"/>
        <v>-0.9374446843912627</v>
      </c>
      <c r="J13" s="9">
        <f t="shared" si="4"/>
        <v>0.9176195702198464</v>
      </c>
      <c r="L13" s="9">
        <f t="shared" si="5"/>
        <v>-0.25985060360392254</v>
      </c>
      <c r="M13" s="9">
        <f t="shared" si="6"/>
        <v>0.23790137005699719</v>
      </c>
    </row>
    <row r="14" spans="1:13" ht="10.5">
      <c r="A14" s="7" t="s">
        <v>8</v>
      </c>
      <c r="B14" s="19">
        <f t="shared" si="0"/>
        <v>6978</v>
      </c>
      <c r="C14" s="2">
        <f t="shared" si="2"/>
        <v>3541</v>
      </c>
      <c r="D14" s="10">
        <v>1793</v>
      </c>
      <c r="E14" s="10">
        <v>1748</v>
      </c>
      <c r="F14" s="2">
        <f t="shared" si="1"/>
        <v>3437</v>
      </c>
      <c r="G14" s="10">
        <v>1527</v>
      </c>
      <c r="H14" s="10">
        <v>1910</v>
      </c>
      <c r="I14" s="9">
        <f t="shared" si="3"/>
        <v>-1.269515346762488</v>
      </c>
      <c r="J14" s="9">
        <f t="shared" si="4"/>
        <v>1.2376535561298545</v>
      </c>
      <c r="L14" s="9">
        <f t="shared" si="5"/>
        <v>-1.081176762134032</v>
      </c>
      <c r="M14" s="9">
        <f t="shared" si="6"/>
        <v>1.3523560024073353</v>
      </c>
    </row>
    <row r="15" spans="1:23" ht="10.5">
      <c r="A15" s="7" t="s">
        <v>9</v>
      </c>
      <c r="B15" s="19">
        <f t="shared" si="0"/>
        <v>14252</v>
      </c>
      <c r="C15" s="2">
        <f t="shared" si="2"/>
        <v>7477</v>
      </c>
      <c r="D15" s="10">
        <v>3745</v>
      </c>
      <c r="E15" s="10">
        <v>3732</v>
      </c>
      <c r="F15" s="2">
        <f t="shared" si="1"/>
        <v>6775</v>
      </c>
      <c r="G15" s="10">
        <v>3216</v>
      </c>
      <c r="H15" s="10">
        <v>3559</v>
      </c>
      <c r="I15" s="9">
        <f t="shared" si="3"/>
        <v>-2.651609020426948</v>
      </c>
      <c r="J15" s="9">
        <f t="shared" si="4"/>
        <v>2.642404503133076</v>
      </c>
      <c r="L15" s="9">
        <f t="shared" si="5"/>
        <v>-2.2770559705455446</v>
      </c>
      <c r="M15" s="9">
        <f t="shared" si="6"/>
        <v>2.519913619145396</v>
      </c>
      <c r="P15" s="10"/>
      <c r="Q15" s="10"/>
      <c r="R15" s="10"/>
      <c r="S15" s="10"/>
      <c r="T15" s="10"/>
      <c r="U15" s="10"/>
      <c r="V15" s="10"/>
      <c r="W15" s="10"/>
    </row>
    <row r="16" spans="1:13" ht="10.5">
      <c r="A16" s="7" t="s">
        <v>10</v>
      </c>
      <c r="B16" s="19">
        <f t="shared" si="0"/>
        <v>16067</v>
      </c>
      <c r="C16" s="2">
        <f t="shared" si="2"/>
        <v>9482</v>
      </c>
      <c r="D16" s="10">
        <v>5110</v>
      </c>
      <c r="E16" s="10">
        <v>4372</v>
      </c>
      <c r="F16" s="2">
        <f t="shared" si="1"/>
        <v>6585</v>
      </c>
      <c r="G16" s="10">
        <v>3607</v>
      </c>
      <c r="H16" s="10">
        <v>2978</v>
      </c>
      <c r="I16" s="9">
        <f t="shared" si="3"/>
        <v>-3.618083336283499</v>
      </c>
      <c r="J16" s="9">
        <f t="shared" si="4"/>
        <v>3.095549969908309</v>
      </c>
      <c r="L16" s="9">
        <f t="shared" si="5"/>
        <v>-2.5538995291535382</v>
      </c>
      <c r="M16" s="9">
        <f t="shared" si="6"/>
        <v>2.108542500088505</v>
      </c>
    </row>
    <row r="17" spans="1:13" ht="10.5">
      <c r="A17" s="7" t="s">
        <v>11</v>
      </c>
      <c r="B17" s="19">
        <f t="shared" si="0"/>
        <v>14693</v>
      </c>
      <c r="C17" s="2">
        <f t="shared" si="2"/>
        <v>9617</v>
      </c>
      <c r="D17" s="10">
        <v>5250</v>
      </c>
      <c r="E17" s="10">
        <v>4367</v>
      </c>
      <c r="F17" s="2">
        <f t="shared" si="1"/>
        <v>5076</v>
      </c>
      <c r="G17" s="10">
        <v>2948</v>
      </c>
      <c r="H17" s="10">
        <v>2128</v>
      </c>
      <c r="I17" s="9">
        <f t="shared" si="3"/>
        <v>-3.717208907140581</v>
      </c>
      <c r="J17" s="9">
        <f t="shared" si="4"/>
        <v>3.092009770949127</v>
      </c>
      <c r="L17" s="9">
        <f t="shared" si="5"/>
        <v>-2.087301306333416</v>
      </c>
      <c r="M17" s="9">
        <f t="shared" si="6"/>
        <v>1.5067086770276488</v>
      </c>
    </row>
    <row r="18" spans="1:13" ht="10.5">
      <c r="A18" s="7" t="s">
        <v>12</v>
      </c>
      <c r="B18" s="19">
        <f t="shared" si="0"/>
        <v>13767</v>
      </c>
      <c r="C18" s="2">
        <f t="shared" si="2"/>
        <v>10113</v>
      </c>
      <c r="D18" s="10">
        <v>5619</v>
      </c>
      <c r="E18" s="10">
        <v>4494</v>
      </c>
      <c r="F18" s="2">
        <f t="shared" si="1"/>
        <v>3654</v>
      </c>
      <c r="G18" s="10">
        <v>2193</v>
      </c>
      <c r="H18" s="10">
        <v>1461</v>
      </c>
      <c r="I18" s="9">
        <f t="shared" si="3"/>
        <v>-3.9784755903281765</v>
      </c>
      <c r="J18" s="9">
        <f t="shared" si="4"/>
        <v>3.181930824512338</v>
      </c>
      <c r="L18" s="9">
        <f t="shared" si="5"/>
        <v>-1.5527312634970085</v>
      </c>
      <c r="M18" s="9">
        <f t="shared" si="6"/>
        <v>1.034446135872836</v>
      </c>
    </row>
    <row r="19" spans="1:13" ht="10.5">
      <c r="A19" s="7" t="s">
        <v>13</v>
      </c>
      <c r="B19" s="19">
        <f t="shared" si="0"/>
        <v>12102</v>
      </c>
      <c r="C19" s="2">
        <f t="shared" si="2"/>
        <v>9562</v>
      </c>
      <c r="D19" s="10">
        <v>5247</v>
      </c>
      <c r="E19" s="10">
        <v>4315</v>
      </c>
      <c r="F19" s="2">
        <f t="shared" si="1"/>
        <v>2540</v>
      </c>
      <c r="G19" s="10">
        <v>1553</v>
      </c>
      <c r="H19" s="10">
        <v>987</v>
      </c>
      <c r="I19" s="9">
        <f t="shared" si="3"/>
        <v>-3.7150847877650723</v>
      </c>
      <c r="J19" s="9">
        <f t="shared" si="4"/>
        <v>3.05519170177364</v>
      </c>
      <c r="L19" s="9">
        <f t="shared" si="5"/>
        <v>-1.0995857967217757</v>
      </c>
      <c r="M19" s="9">
        <f t="shared" si="6"/>
        <v>0.6988352745424293</v>
      </c>
    </row>
    <row r="20" spans="1:13" ht="10.5">
      <c r="A20" s="7" t="s">
        <v>14</v>
      </c>
      <c r="B20" s="19">
        <f t="shared" si="0"/>
        <v>10425</v>
      </c>
      <c r="C20" s="2">
        <f t="shared" si="2"/>
        <v>8540</v>
      </c>
      <c r="D20" s="10">
        <v>4628</v>
      </c>
      <c r="E20" s="10">
        <v>3912</v>
      </c>
      <c r="F20" s="2">
        <f t="shared" si="1"/>
        <v>1885</v>
      </c>
      <c r="G20" s="10">
        <v>1086</v>
      </c>
      <c r="H20" s="10">
        <v>799</v>
      </c>
      <c r="I20" s="9">
        <f t="shared" si="3"/>
        <v>-3.276808156618402</v>
      </c>
      <c r="J20" s="9">
        <f t="shared" si="4"/>
        <v>2.76985166566361</v>
      </c>
      <c r="L20" s="9">
        <f t="shared" si="5"/>
        <v>-0.768931213934223</v>
      </c>
      <c r="M20" s="9">
        <f t="shared" si="6"/>
        <v>0.5657237936772047</v>
      </c>
    </row>
    <row r="21" spans="1:13" ht="10.5">
      <c r="A21" s="7" t="s">
        <v>15</v>
      </c>
      <c r="B21" s="19">
        <f t="shared" si="0"/>
        <v>9579</v>
      </c>
      <c r="C21" s="2">
        <f t="shared" si="2"/>
        <v>8200</v>
      </c>
      <c r="D21" s="10">
        <v>4189</v>
      </c>
      <c r="E21" s="10">
        <v>4011</v>
      </c>
      <c r="F21" s="2">
        <f t="shared" si="1"/>
        <v>1379</v>
      </c>
      <c r="G21" s="10">
        <v>745</v>
      </c>
      <c r="H21" s="10">
        <v>634</v>
      </c>
      <c r="I21" s="9">
        <f t="shared" si="3"/>
        <v>-2.9659786880022656</v>
      </c>
      <c r="J21" s="9">
        <f t="shared" si="4"/>
        <v>2.839947605055404</v>
      </c>
      <c r="L21" s="9">
        <f t="shared" si="5"/>
        <v>-0.5274896449180444</v>
      </c>
      <c r="M21" s="9">
        <f t="shared" si="6"/>
        <v>0.44889722802421494</v>
      </c>
    </row>
    <row r="22" spans="1:13" ht="10.5">
      <c r="A22" s="7" t="s">
        <v>16</v>
      </c>
      <c r="B22" s="19">
        <f t="shared" si="0"/>
        <v>8067</v>
      </c>
      <c r="C22" s="2">
        <f t="shared" si="2"/>
        <v>7141</v>
      </c>
      <c r="D22" s="10">
        <v>3445</v>
      </c>
      <c r="E22" s="10">
        <v>3696</v>
      </c>
      <c r="F22" s="2">
        <f t="shared" si="1"/>
        <v>926</v>
      </c>
      <c r="G22" s="10">
        <v>483</v>
      </c>
      <c r="H22" s="10">
        <v>443</v>
      </c>
      <c r="I22" s="9">
        <f t="shared" si="3"/>
        <v>-2.4391970828760576</v>
      </c>
      <c r="J22" s="9">
        <f t="shared" si="4"/>
        <v>2.6169150706269693</v>
      </c>
      <c r="L22" s="9">
        <f t="shared" si="5"/>
        <v>-0.3419832194569335</v>
      </c>
      <c r="M22" s="9">
        <f t="shared" si="6"/>
        <v>0.31366162778348144</v>
      </c>
    </row>
    <row r="23" spans="1:13" ht="10.5">
      <c r="A23" s="7" t="s">
        <v>17</v>
      </c>
      <c r="B23" s="19">
        <f t="shared" si="0"/>
        <v>6081</v>
      </c>
      <c r="C23" s="2">
        <f t="shared" si="2"/>
        <v>5498</v>
      </c>
      <c r="D23" s="10">
        <v>2490</v>
      </c>
      <c r="E23" s="10">
        <v>3008</v>
      </c>
      <c r="F23" s="2">
        <f t="shared" si="1"/>
        <v>583</v>
      </c>
      <c r="G23" s="10">
        <v>274</v>
      </c>
      <c r="H23" s="10">
        <v>309</v>
      </c>
      <c r="I23" s="9">
        <f t="shared" si="3"/>
        <v>-1.76301908167239</v>
      </c>
      <c r="J23" s="9">
        <f t="shared" si="4"/>
        <v>2.129783693843594</v>
      </c>
      <c r="L23" s="9">
        <f t="shared" si="5"/>
        <v>-0.19400290296314654</v>
      </c>
      <c r="M23" s="9">
        <f t="shared" si="6"/>
        <v>0.21878429567741708</v>
      </c>
    </row>
    <row r="24" spans="1:13" ht="10.5">
      <c r="A24" s="7" t="s">
        <v>18</v>
      </c>
      <c r="B24" s="19">
        <f t="shared" si="0"/>
        <v>4912</v>
      </c>
      <c r="C24" s="2">
        <f t="shared" si="2"/>
        <v>4553</v>
      </c>
      <c r="D24" s="10">
        <v>1985</v>
      </c>
      <c r="E24" s="10">
        <v>2568</v>
      </c>
      <c r="F24" s="2">
        <f t="shared" si="1"/>
        <v>359</v>
      </c>
      <c r="G24" s="10">
        <v>161</v>
      </c>
      <c r="H24" s="10">
        <v>198</v>
      </c>
      <c r="I24" s="9">
        <f t="shared" si="3"/>
        <v>-1.405458986795058</v>
      </c>
      <c r="J24" s="9">
        <f t="shared" si="4"/>
        <v>1.8182461854356216</v>
      </c>
      <c r="L24" s="9">
        <f t="shared" si="5"/>
        <v>-0.1139944064856445</v>
      </c>
      <c r="M24" s="9">
        <f t="shared" si="6"/>
        <v>0.14019187878358763</v>
      </c>
    </row>
    <row r="25" spans="1:13" ht="10.5">
      <c r="A25" s="8" t="s">
        <v>19</v>
      </c>
      <c r="B25" s="19">
        <f t="shared" si="0"/>
        <v>3871</v>
      </c>
      <c r="C25" s="2">
        <f t="shared" si="2"/>
        <v>3682</v>
      </c>
      <c r="D25" s="10">
        <v>1515</v>
      </c>
      <c r="E25" s="10">
        <v>2167</v>
      </c>
      <c r="F25" s="2">
        <f t="shared" si="1"/>
        <v>189</v>
      </c>
      <c r="G25" s="10">
        <v>83</v>
      </c>
      <c r="H25" s="10">
        <v>106</v>
      </c>
      <c r="I25" s="9">
        <f t="shared" si="3"/>
        <v>-1.0726802846319963</v>
      </c>
      <c r="J25" s="9">
        <f t="shared" si="4"/>
        <v>1.5343222289092648</v>
      </c>
      <c r="L25" s="9">
        <f t="shared" si="5"/>
        <v>-0.058767302722413</v>
      </c>
      <c r="M25" s="9">
        <f t="shared" si="6"/>
        <v>0.07505221793464793</v>
      </c>
    </row>
    <row r="26" spans="1:13" ht="10.5">
      <c r="A26" s="8" t="s">
        <v>20</v>
      </c>
      <c r="B26" s="19">
        <f t="shared" si="0"/>
        <v>2924</v>
      </c>
      <c r="C26" s="2">
        <f t="shared" si="2"/>
        <v>2821</v>
      </c>
      <c r="D26" s="10">
        <v>985</v>
      </c>
      <c r="E26" s="10">
        <v>1836</v>
      </c>
      <c r="F26" s="2">
        <f t="shared" si="1"/>
        <v>103</v>
      </c>
      <c r="G26" s="10">
        <v>38</v>
      </c>
      <c r="H26" s="10">
        <v>65</v>
      </c>
      <c r="I26" s="9">
        <f t="shared" si="3"/>
        <v>-0.6974191949587567</v>
      </c>
      <c r="J26" s="9">
        <f t="shared" si="4"/>
        <v>1.299961057811449</v>
      </c>
      <c r="L26" s="9">
        <f t="shared" si="5"/>
        <v>-0.026905512089779447</v>
      </c>
      <c r="M26" s="9">
        <f t="shared" si="6"/>
        <v>0.046022586469359576</v>
      </c>
    </row>
    <row r="27" spans="1:13" ht="10.5">
      <c r="A27" s="8" t="s">
        <v>73</v>
      </c>
      <c r="B27" s="19">
        <f t="shared" si="0"/>
        <v>2371</v>
      </c>
      <c r="C27" s="2">
        <f t="shared" si="2"/>
        <v>2320</v>
      </c>
      <c r="D27" s="10">
        <v>678</v>
      </c>
      <c r="E27" s="10">
        <v>1642</v>
      </c>
      <c r="F27" s="2">
        <f t="shared" si="1"/>
        <v>51</v>
      </c>
      <c r="G27" s="10">
        <v>23</v>
      </c>
      <c r="H27" s="10">
        <v>28</v>
      </c>
      <c r="I27" s="9">
        <f t="shared" si="3"/>
        <v>-0.48005097886501225</v>
      </c>
      <c r="J27" s="9">
        <f t="shared" si="4"/>
        <v>1.1626013381952067</v>
      </c>
      <c r="L27" s="9">
        <f t="shared" si="5"/>
        <v>-0.016284915212234928</v>
      </c>
      <c r="M27" s="9">
        <f t="shared" si="6"/>
        <v>0.019825114171416434</v>
      </c>
    </row>
    <row r="28" spans="1:13" ht="10.5">
      <c r="A28" s="8" t="s">
        <v>74</v>
      </c>
      <c r="B28" s="19">
        <f t="shared" si="0"/>
        <v>1372</v>
      </c>
      <c r="C28" s="2">
        <f t="shared" si="2"/>
        <v>1354</v>
      </c>
      <c r="D28" s="10">
        <v>342</v>
      </c>
      <c r="E28" s="10">
        <v>1012</v>
      </c>
      <c r="F28" s="2">
        <f t="shared" si="1"/>
        <v>18</v>
      </c>
      <c r="G28" s="10">
        <v>9</v>
      </c>
      <c r="H28" s="10">
        <v>9</v>
      </c>
      <c r="I28" s="9">
        <f t="shared" si="3"/>
        <v>-0.242149608808015</v>
      </c>
      <c r="J28" s="9">
        <f t="shared" si="4"/>
        <v>0.7165362693383368</v>
      </c>
      <c r="L28" s="9">
        <f t="shared" si="5"/>
        <v>-0.006372358126526711</v>
      </c>
      <c r="M28" s="9">
        <f t="shared" si="6"/>
        <v>0.006372358126526711</v>
      </c>
    </row>
    <row r="29" spans="1:13" ht="10.5">
      <c r="A29" s="8" t="s">
        <v>75</v>
      </c>
      <c r="B29" s="19">
        <f t="shared" si="0"/>
        <v>362</v>
      </c>
      <c r="C29" s="2">
        <f t="shared" si="2"/>
        <v>357</v>
      </c>
      <c r="D29" s="10">
        <v>63</v>
      </c>
      <c r="E29" s="10">
        <v>294</v>
      </c>
      <c r="F29" s="2">
        <f t="shared" si="1"/>
        <v>5</v>
      </c>
      <c r="G29" s="10">
        <v>1</v>
      </c>
      <c r="H29" s="10">
        <v>4</v>
      </c>
      <c r="I29" s="9">
        <f t="shared" si="3"/>
        <v>-0.04460650688568697</v>
      </c>
      <c r="J29" s="9">
        <f t="shared" si="4"/>
        <v>0.20816369879987254</v>
      </c>
      <c r="L29" s="9">
        <f t="shared" si="5"/>
        <v>-0.0007080397918363012</v>
      </c>
      <c r="M29" s="9">
        <f t="shared" si="6"/>
        <v>0.002832159167345205</v>
      </c>
    </row>
    <row r="30" spans="1:13" ht="10.5">
      <c r="A30" s="8" t="s">
        <v>76</v>
      </c>
      <c r="B30" s="19">
        <f t="shared" si="0"/>
        <v>68</v>
      </c>
      <c r="C30" s="2">
        <f t="shared" si="2"/>
        <v>67</v>
      </c>
      <c r="D30" s="1">
        <v>10</v>
      </c>
      <c r="E30" s="1">
        <v>57</v>
      </c>
      <c r="F30" s="2">
        <f t="shared" si="1"/>
        <v>1</v>
      </c>
      <c r="G30" s="10">
        <v>0</v>
      </c>
      <c r="H30" s="10">
        <v>1</v>
      </c>
      <c r="I30" s="9">
        <f t="shared" si="3"/>
        <v>-0.007080397918363011</v>
      </c>
      <c r="J30" s="9">
        <f t="shared" si="4"/>
        <v>0.04035826813466917</v>
      </c>
      <c r="L30" s="9">
        <f t="shared" si="5"/>
        <v>0</v>
      </c>
      <c r="M30" s="9">
        <f t="shared" si="6"/>
        <v>0.0007080397918363012</v>
      </c>
    </row>
    <row r="31" spans="1:8" ht="10.5">
      <c r="A31" s="8" t="s">
        <v>85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0.5">
      <c r="A32" s="8"/>
      <c r="B32" s="19"/>
      <c r="C32" s="2"/>
      <c r="F32" s="2"/>
      <c r="G32" s="10"/>
      <c r="H32" s="10"/>
    </row>
    <row r="33" spans="1:8" ht="10.5">
      <c r="A33" s="1" t="s">
        <v>89</v>
      </c>
      <c r="B33" s="19"/>
      <c r="C33" s="2"/>
      <c r="F33" s="2"/>
      <c r="G33" s="10"/>
      <c r="H33" s="10"/>
    </row>
    <row r="34" spans="1:8" ht="10.5">
      <c r="A34" s="8"/>
      <c r="B34" s="19"/>
      <c r="C34" s="2"/>
      <c r="F34" s="2"/>
      <c r="G34" s="10"/>
      <c r="H34" s="10"/>
    </row>
    <row r="63" spans="1:2" ht="10.5">
      <c r="A63" s="11" t="s">
        <v>83</v>
      </c>
      <c r="B63" s="11"/>
    </row>
    <row r="64" ht="10.5" thickBot="1"/>
    <row r="65" spans="1:6" ht="31.5" thickBot="1">
      <c r="A65" s="12"/>
      <c r="B65" s="13"/>
      <c r="C65" s="13"/>
      <c r="D65" s="13"/>
      <c r="E65" s="14" t="s">
        <v>82</v>
      </c>
      <c r="F65" s="15" t="s">
        <v>50</v>
      </c>
    </row>
    <row r="67" spans="1:15" ht="9.75">
      <c r="A67" s="1" t="s">
        <v>81</v>
      </c>
      <c r="E67" s="9">
        <f>+F8*100/B8</f>
        <v>25.84982476015152</v>
      </c>
      <c r="F67" s="9">
        <f>+E67*100/MM!E67</f>
        <v>163.40290519476756</v>
      </c>
      <c r="N67" s="9"/>
      <c r="O67" s="9"/>
    </row>
    <row r="68" spans="1:15" ht="9.75">
      <c r="A68" s="1" t="s">
        <v>44</v>
      </c>
      <c r="E68" s="9">
        <f>+(SUM(B10:B12)*100/B$8)</f>
        <v>7.095266753991575</v>
      </c>
      <c r="F68" s="9">
        <f>+E68*100/MM!E68</f>
        <v>55.028538474865385</v>
      </c>
      <c r="N68" s="9"/>
      <c r="O68" s="9"/>
    </row>
    <row r="69" spans="1:15" ht="9.75">
      <c r="A69" s="1" t="s">
        <v>45</v>
      </c>
      <c r="E69" s="9">
        <f>+(SUM(B23:B30)*100/B$8)</f>
        <v>15.54926186851701</v>
      </c>
      <c r="F69" s="9">
        <f>+E69*100/MM!E69</f>
        <v>77.63663847386631</v>
      </c>
      <c r="N69" s="9"/>
      <c r="O69" s="9"/>
    </row>
    <row r="70" spans="1:15" ht="9.75">
      <c r="A70" s="1" t="s">
        <v>46</v>
      </c>
      <c r="E70" s="9">
        <f>+(SUM(B26:B30)*100/B$8)</f>
        <v>5.02495840266223</v>
      </c>
      <c r="F70" s="9">
        <f>+E70*100/MM!E70</f>
        <v>70.93926262125723</v>
      </c>
      <c r="N70" s="9"/>
      <c r="O70" s="9"/>
    </row>
    <row r="71" spans="1:15" ht="9.75">
      <c r="A71" s="1" t="s">
        <v>47</v>
      </c>
      <c r="E71" s="9">
        <f>SUM(B10:B12)*100/SUM(B23:B30)</f>
        <v>45.63089112517645</v>
      </c>
      <c r="F71" s="9">
        <f>+E71*100/MM!E71</f>
        <v>70.87959957641496</v>
      </c>
      <c r="N71" s="9"/>
      <c r="O71" s="9"/>
    </row>
    <row r="72" spans="1:15" ht="9.75">
      <c r="A72" s="1" t="s">
        <v>48</v>
      </c>
      <c r="E72" s="9">
        <f>+B10*100/B11</f>
        <v>112.71984924623115</v>
      </c>
      <c r="F72" s="9">
        <f>+E72*100/MM!E72</f>
        <v>121.39352100735502</v>
      </c>
      <c r="N72" s="9"/>
      <c r="O72" s="9"/>
    </row>
    <row r="74" ht="9.75">
      <c r="A74" s="1" t="s">
        <v>49</v>
      </c>
    </row>
    <row r="75" ht="9.75">
      <c r="A75" s="1" t="s">
        <v>90</v>
      </c>
    </row>
    <row r="77" ht="9.75">
      <c r="A77" s="1" t="s">
        <v>88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ignoredErrors>
    <ignoredError sqref="F8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showGridLines="0" zoomScalePageLayoutView="0" workbookViewId="0" topLeftCell="A43">
      <selection activeCell="N66" sqref="N66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9" ht="10.5" thickBot="1">
      <c r="A1" s="11" t="s">
        <v>21</v>
      </c>
      <c r="B1" s="11"/>
      <c r="E1" s="11" t="s">
        <v>22</v>
      </c>
      <c r="F1" s="11" t="s">
        <v>25</v>
      </c>
      <c r="I1" s="38" t="str">
        <f>F1&amp;" "&amp;MM!$I$1</f>
        <v>02. ARGANZUELA 01.01.21</v>
      </c>
    </row>
    <row r="2" spans="1:7" ht="10.5" thickBot="1">
      <c r="A2" s="11" t="s">
        <v>77</v>
      </c>
      <c r="B2" s="11"/>
      <c r="G2" s="21" t="s">
        <v>84</v>
      </c>
    </row>
    <row r="3" spans="1:9" ht="10.5">
      <c r="A3" s="11" t="s">
        <v>92</v>
      </c>
      <c r="B3" s="11"/>
      <c r="I3" s="36" t="s">
        <v>87</v>
      </c>
    </row>
    <row r="4" spans="1:2" ht="10.5" thickBot="1">
      <c r="A4" s="11"/>
      <c r="B4" s="11"/>
    </row>
    <row r="5" spans="1:8" ht="10.5" thickBot="1">
      <c r="A5" s="39" t="s">
        <v>23</v>
      </c>
      <c r="B5" s="42" t="s">
        <v>80</v>
      </c>
      <c r="C5" s="41" t="s">
        <v>78</v>
      </c>
      <c r="D5" s="41"/>
      <c r="E5" s="41"/>
      <c r="F5" s="41" t="s">
        <v>79</v>
      </c>
      <c r="G5" s="41"/>
      <c r="H5" s="41"/>
    </row>
    <row r="6" spans="1:8" ht="18" customHeight="1" thickBot="1">
      <c r="A6" s="40"/>
      <c r="B6" s="43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0.5">
      <c r="A8" s="5" t="s">
        <v>0</v>
      </c>
      <c r="B8" s="19">
        <f>+C8+F8</f>
        <v>154241</v>
      </c>
      <c r="C8" s="2">
        <f>+D8+E8</f>
        <v>137604</v>
      </c>
      <c r="D8" s="2">
        <f>SUM(D10:D31)</f>
        <v>64138</v>
      </c>
      <c r="E8" s="2">
        <f>SUM(E10:E31)</f>
        <v>73466</v>
      </c>
      <c r="F8" s="2">
        <f>+G8+H8</f>
        <v>16637</v>
      </c>
      <c r="G8" s="2">
        <f>SUM(G10:G31)</f>
        <v>7860</v>
      </c>
      <c r="H8" s="2">
        <f>SUM(H10:H31)</f>
        <v>8777</v>
      </c>
    </row>
    <row r="9" spans="1:8" ht="9.75">
      <c r="A9" s="6"/>
      <c r="B9" s="6"/>
      <c r="C9" s="3"/>
      <c r="D9" s="4"/>
      <c r="E9" s="4"/>
      <c r="F9" s="3"/>
      <c r="G9" s="10"/>
      <c r="H9" s="10"/>
    </row>
    <row r="10" spans="1:13" ht="10.5">
      <c r="A10" s="7" t="s">
        <v>5</v>
      </c>
      <c r="B10" s="19">
        <f aca="true" t="shared" si="0" ref="B10:B31">+C10+F10</f>
        <v>5895</v>
      </c>
      <c r="C10" s="2">
        <f>+D10+E10</f>
        <v>5323</v>
      </c>
      <c r="D10" s="10">
        <v>2739</v>
      </c>
      <c r="E10" s="10">
        <v>2584</v>
      </c>
      <c r="F10" s="2">
        <f aca="true" t="shared" si="1" ref="F10:F31">+G10+H10</f>
        <v>572</v>
      </c>
      <c r="G10" s="10">
        <v>311</v>
      </c>
      <c r="H10" s="10">
        <v>261</v>
      </c>
      <c r="I10" s="9">
        <f>-D10/$B$8*100</f>
        <v>-1.7757924287316602</v>
      </c>
      <c r="J10" s="9">
        <f>E10/$B$8*100</f>
        <v>1.675300341673096</v>
      </c>
      <c r="L10" s="9">
        <f>-G10/$B$8*100</f>
        <v>-0.20163251016266753</v>
      </c>
      <c r="M10" s="9">
        <f>H10/$B$8*100</f>
        <v>0.16921570788571133</v>
      </c>
    </row>
    <row r="11" spans="1:13" ht="10.5">
      <c r="A11" s="7" t="s">
        <v>6</v>
      </c>
      <c r="B11" s="19">
        <f t="shared" si="0"/>
        <v>5809</v>
      </c>
      <c r="C11" s="2">
        <f aca="true" t="shared" si="2" ref="C11:C31">+D11+E11</f>
        <v>5342</v>
      </c>
      <c r="D11" s="10">
        <v>2770</v>
      </c>
      <c r="E11" s="10">
        <v>2572</v>
      </c>
      <c r="F11" s="2">
        <f t="shared" si="1"/>
        <v>467</v>
      </c>
      <c r="G11" s="10">
        <v>234</v>
      </c>
      <c r="H11" s="10">
        <v>233</v>
      </c>
      <c r="I11" s="9">
        <f aca="true" t="shared" si="3" ref="I11:I30">-D11/$B$8*100</f>
        <v>-1.7958908461433731</v>
      </c>
      <c r="J11" s="9">
        <f aca="true" t="shared" si="4" ref="J11:J30">E11/$B$8*100</f>
        <v>1.6675203091266264</v>
      </c>
      <c r="L11" s="9">
        <f aca="true" t="shared" si="5" ref="L11:L30">-G11/$B$8*100</f>
        <v>-0.15171063465615497</v>
      </c>
      <c r="M11" s="9">
        <f aca="true" t="shared" si="6" ref="M11:M30">H11/$B$8*100</f>
        <v>0.15106229861061587</v>
      </c>
    </row>
    <row r="12" spans="1:13" ht="10.5">
      <c r="A12" s="7" t="s">
        <v>7</v>
      </c>
      <c r="B12" s="19">
        <f t="shared" si="0"/>
        <v>5775</v>
      </c>
      <c r="C12" s="2">
        <f t="shared" si="2"/>
        <v>5397</v>
      </c>
      <c r="D12" s="10">
        <v>2626</v>
      </c>
      <c r="E12" s="10">
        <v>2771</v>
      </c>
      <c r="F12" s="2">
        <f t="shared" si="1"/>
        <v>378</v>
      </c>
      <c r="G12" s="10">
        <v>182</v>
      </c>
      <c r="H12" s="10">
        <v>196</v>
      </c>
      <c r="I12" s="9">
        <f t="shared" si="3"/>
        <v>-1.7025304555857392</v>
      </c>
      <c r="J12" s="9">
        <f t="shared" si="4"/>
        <v>1.796539182188912</v>
      </c>
      <c r="L12" s="9">
        <f t="shared" si="5"/>
        <v>-0.11799716028812055</v>
      </c>
      <c r="M12" s="9">
        <f t="shared" si="6"/>
        <v>0.12707386492566827</v>
      </c>
    </row>
    <row r="13" spans="1:13" ht="10.5">
      <c r="A13" s="7" t="s">
        <v>4</v>
      </c>
      <c r="B13" s="19">
        <f t="shared" si="0"/>
        <v>5837</v>
      </c>
      <c r="C13" s="2">
        <f t="shared" si="2"/>
        <v>5451</v>
      </c>
      <c r="D13" s="10">
        <v>2825</v>
      </c>
      <c r="E13" s="10">
        <v>2626</v>
      </c>
      <c r="F13" s="2">
        <f t="shared" si="1"/>
        <v>386</v>
      </c>
      <c r="G13" s="10">
        <v>212</v>
      </c>
      <c r="H13" s="10">
        <v>174</v>
      </c>
      <c r="I13" s="9">
        <f t="shared" si="3"/>
        <v>-1.8315493286480249</v>
      </c>
      <c r="J13" s="9">
        <f t="shared" si="4"/>
        <v>1.7025304555857392</v>
      </c>
      <c r="L13" s="9">
        <f t="shared" si="5"/>
        <v>-0.13744724165429426</v>
      </c>
      <c r="M13" s="9">
        <f t="shared" si="6"/>
        <v>0.11281047192380755</v>
      </c>
    </row>
    <row r="14" spans="1:13" ht="10.5">
      <c r="A14" s="7" t="s">
        <v>8</v>
      </c>
      <c r="B14" s="19">
        <f t="shared" si="0"/>
        <v>6962</v>
      </c>
      <c r="C14" s="2">
        <f t="shared" si="2"/>
        <v>5763</v>
      </c>
      <c r="D14" s="10">
        <v>2903</v>
      </c>
      <c r="E14" s="10">
        <v>2860</v>
      </c>
      <c r="F14" s="2">
        <f t="shared" si="1"/>
        <v>1199</v>
      </c>
      <c r="G14" s="10">
        <v>537</v>
      </c>
      <c r="H14" s="10">
        <v>662</v>
      </c>
      <c r="I14" s="9">
        <f t="shared" si="3"/>
        <v>-1.8821195402000765</v>
      </c>
      <c r="J14" s="9">
        <f t="shared" si="4"/>
        <v>1.854241090241894</v>
      </c>
      <c r="L14" s="9">
        <f t="shared" si="5"/>
        <v>-0.3481564564545095</v>
      </c>
      <c r="M14" s="9">
        <f t="shared" si="6"/>
        <v>0.4291984621469</v>
      </c>
    </row>
    <row r="15" spans="1:13" ht="10.5">
      <c r="A15" s="7" t="s">
        <v>9</v>
      </c>
      <c r="B15" s="19">
        <f t="shared" si="0"/>
        <v>10206</v>
      </c>
      <c r="C15" s="2">
        <f t="shared" si="2"/>
        <v>7750</v>
      </c>
      <c r="D15" s="10">
        <v>3854</v>
      </c>
      <c r="E15" s="10">
        <v>3896</v>
      </c>
      <c r="F15" s="2">
        <f t="shared" si="1"/>
        <v>2456</v>
      </c>
      <c r="G15" s="10">
        <v>1076</v>
      </c>
      <c r="H15" s="10">
        <v>1380</v>
      </c>
      <c r="I15" s="9">
        <f t="shared" si="3"/>
        <v>-2.498687119507783</v>
      </c>
      <c r="J15" s="9">
        <f t="shared" si="4"/>
        <v>2.5259172334204263</v>
      </c>
      <c r="L15" s="9">
        <f t="shared" si="5"/>
        <v>-0.6976095850000972</v>
      </c>
      <c r="M15" s="9">
        <f t="shared" si="6"/>
        <v>0.8947037428439908</v>
      </c>
    </row>
    <row r="16" spans="1:13" ht="10.5">
      <c r="A16" s="7" t="s">
        <v>10</v>
      </c>
      <c r="B16" s="19">
        <f t="shared" si="0"/>
        <v>11661</v>
      </c>
      <c r="C16" s="2">
        <f t="shared" si="2"/>
        <v>9005</v>
      </c>
      <c r="D16" s="10">
        <v>4460</v>
      </c>
      <c r="E16" s="10">
        <v>4545</v>
      </c>
      <c r="F16" s="2">
        <f t="shared" si="1"/>
        <v>2656</v>
      </c>
      <c r="G16" s="10">
        <v>1204</v>
      </c>
      <c r="H16" s="10">
        <v>1452</v>
      </c>
      <c r="I16" s="9">
        <f t="shared" si="3"/>
        <v>-2.8915787631044925</v>
      </c>
      <c r="J16" s="9">
        <f t="shared" si="4"/>
        <v>2.9466873269753178</v>
      </c>
      <c r="L16" s="9">
        <f t="shared" si="5"/>
        <v>-0.7805965988291051</v>
      </c>
      <c r="M16" s="9">
        <f t="shared" si="6"/>
        <v>0.9413839381228079</v>
      </c>
    </row>
    <row r="17" spans="1:13" ht="10.5">
      <c r="A17" s="7" t="s">
        <v>11</v>
      </c>
      <c r="B17" s="19">
        <f t="shared" si="0"/>
        <v>12895</v>
      </c>
      <c r="C17" s="2">
        <f t="shared" si="2"/>
        <v>10539</v>
      </c>
      <c r="D17" s="10">
        <v>5249</v>
      </c>
      <c r="E17" s="10">
        <v>5290</v>
      </c>
      <c r="F17" s="2">
        <f t="shared" si="1"/>
        <v>2356</v>
      </c>
      <c r="G17" s="10">
        <v>1124</v>
      </c>
      <c r="H17" s="10">
        <v>1232</v>
      </c>
      <c r="I17" s="9">
        <f t="shared" si="3"/>
        <v>-3.4031159030348612</v>
      </c>
      <c r="J17" s="9">
        <f t="shared" si="4"/>
        <v>3.429697680901965</v>
      </c>
      <c r="L17" s="9">
        <f t="shared" si="5"/>
        <v>-0.7287297151859752</v>
      </c>
      <c r="M17" s="9">
        <f t="shared" si="6"/>
        <v>0.7987500081042006</v>
      </c>
    </row>
    <row r="18" spans="1:13" ht="10.5">
      <c r="A18" s="7" t="s">
        <v>12</v>
      </c>
      <c r="B18" s="19">
        <f t="shared" si="0"/>
        <v>12811</v>
      </c>
      <c r="C18" s="2">
        <f t="shared" si="2"/>
        <v>10995</v>
      </c>
      <c r="D18" s="10">
        <v>5412</v>
      </c>
      <c r="E18" s="10">
        <v>5583</v>
      </c>
      <c r="F18" s="2">
        <f t="shared" si="1"/>
        <v>1816</v>
      </c>
      <c r="G18" s="10">
        <v>956</v>
      </c>
      <c r="H18" s="10">
        <v>860</v>
      </c>
      <c r="I18" s="9">
        <f t="shared" si="3"/>
        <v>-3.5087946784577384</v>
      </c>
      <c r="J18" s="9">
        <f t="shared" si="4"/>
        <v>3.6196601422449284</v>
      </c>
      <c r="L18" s="9">
        <f t="shared" si="5"/>
        <v>-0.6198092595354023</v>
      </c>
      <c r="M18" s="9">
        <f t="shared" si="6"/>
        <v>0.5575689991636464</v>
      </c>
    </row>
    <row r="19" spans="1:13" ht="10.5">
      <c r="A19" s="7" t="s">
        <v>13</v>
      </c>
      <c r="B19" s="19">
        <f t="shared" si="0"/>
        <v>11882</v>
      </c>
      <c r="C19" s="2">
        <f t="shared" si="2"/>
        <v>10530</v>
      </c>
      <c r="D19" s="10">
        <v>5041</v>
      </c>
      <c r="E19" s="10">
        <v>5489</v>
      </c>
      <c r="F19" s="2">
        <f t="shared" si="1"/>
        <v>1352</v>
      </c>
      <c r="G19" s="10">
        <v>698</v>
      </c>
      <c r="H19" s="10">
        <v>654</v>
      </c>
      <c r="I19" s="9">
        <f t="shared" si="3"/>
        <v>-3.2682620055627236</v>
      </c>
      <c r="J19" s="9">
        <f t="shared" si="4"/>
        <v>3.558716553964251</v>
      </c>
      <c r="L19" s="9">
        <f t="shared" si="5"/>
        <v>-0.4525385597863084</v>
      </c>
      <c r="M19" s="9">
        <f t="shared" si="6"/>
        <v>0.424011773782587</v>
      </c>
    </row>
    <row r="20" spans="1:13" ht="10.5">
      <c r="A20" s="7" t="s">
        <v>14</v>
      </c>
      <c r="B20" s="19">
        <f t="shared" si="0"/>
        <v>11715</v>
      </c>
      <c r="C20" s="2">
        <f t="shared" si="2"/>
        <v>10707</v>
      </c>
      <c r="D20" s="10">
        <v>5118</v>
      </c>
      <c r="E20" s="10">
        <v>5589</v>
      </c>
      <c r="F20" s="2">
        <f t="shared" si="1"/>
        <v>1008</v>
      </c>
      <c r="G20" s="10">
        <v>476</v>
      </c>
      <c r="H20" s="10">
        <v>532</v>
      </c>
      <c r="I20" s="9">
        <f t="shared" si="3"/>
        <v>-3.3181838810692357</v>
      </c>
      <c r="J20" s="9">
        <f t="shared" si="4"/>
        <v>3.623550158518163</v>
      </c>
      <c r="L20" s="9">
        <f t="shared" si="5"/>
        <v>-0.30860795767662297</v>
      </c>
      <c r="M20" s="9">
        <f t="shared" si="6"/>
        <v>0.3449147762268139</v>
      </c>
    </row>
    <row r="21" spans="1:13" ht="10.5">
      <c r="A21" s="7" t="s">
        <v>15</v>
      </c>
      <c r="B21" s="19">
        <f t="shared" si="0"/>
        <v>11573</v>
      </c>
      <c r="C21" s="2">
        <f t="shared" si="2"/>
        <v>10818</v>
      </c>
      <c r="D21" s="10">
        <v>4982</v>
      </c>
      <c r="E21" s="10">
        <v>5836</v>
      </c>
      <c r="F21" s="2">
        <f t="shared" si="1"/>
        <v>755</v>
      </c>
      <c r="G21" s="10">
        <v>344</v>
      </c>
      <c r="H21" s="10">
        <v>411</v>
      </c>
      <c r="I21" s="9">
        <f t="shared" si="3"/>
        <v>-3.2300101788759155</v>
      </c>
      <c r="J21" s="9">
        <f t="shared" si="4"/>
        <v>3.7836891617663264</v>
      </c>
      <c r="L21" s="9">
        <f t="shared" si="5"/>
        <v>-0.2230275996654586</v>
      </c>
      <c r="M21" s="9">
        <f t="shared" si="6"/>
        <v>0.2664661147165799</v>
      </c>
    </row>
    <row r="22" spans="1:13" ht="10.5">
      <c r="A22" s="7" t="s">
        <v>16</v>
      </c>
      <c r="B22" s="19">
        <f t="shared" si="0"/>
        <v>10626</v>
      </c>
      <c r="C22" s="2">
        <f t="shared" si="2"/>
        <v>10098</v>
      </c>
      <c r="D22" s="10">
        <v>4510</v>
      </c>
      <c r="E22" s="10">
        <v>5588</v>
      </c>
      <c r="F22" s="2">
        <f t="shared" si="1"/>
        <v>528</v>
      </c>
      <c r="G22" s="10">
        <v>231</v>
      </c>
      <c r="H22" s="10">
        <v>297</v>
      </c>
      <c r="I22" s="9">
        <f t="shared" si="3"/>
        <v>-2.923995565381449</v>
      </c>
      <c r="J22" s="9">
        <f t="shared" si="4"/>
        <v>3.622901822472624</v>
      </c>
      <c r="L22" s="9">
        <f t="shared" si="5"/>
        <v>-0.14976562651953762</v>
      </c>
      <c r="M22" s="9">
        <f t="shared" si="6"/>
        <v>0.19255580552511978</v>
      </c>
    </row>
    <row r="23" spans="1:13" ht="10.5">
      <c r="A23" s="7" t="s">
        <v>17</v>
      </c>
      <c r="B23" s="19">
        <f t="shared" si="0"/>
        <v>8572</v>
      </c>
      <c r="C23" s="2">
        <f t="shared" si="2"/>
        <v>8243</v>
      </c>
      <c r="D23" s="10">
        <v>3612</v>
      </c>
      <c r="E23" s="10">
        <v>4631</v>
      </c>
      <c r="F23" s="2">
        <f t="shared" si="1"/>
        <v>329</v>
      </c>
      <c r="G23" s="10">
        <v>123</v>
      </c>
      <c r="H23" s="10">
        <v>206</v>
      </c>
      <c r="I23" s="9">
        <f t="shared" si="3"/>
        <v>-2.3417897964873156</v>
      </c>
      <c r="J23" s="9">
        <f t="shared" si="4"/>
        <v>3.0024442268916824</v>
      </c>
      <c r="L23" s="9">
        <f t="shared" si="5"/>
        <v>-0.07974533360131224</v>
      </c>
      <c r="M23" s="9">
        <f t="shared" si="6"/>
        <v>0.13355722538105952</v>
      </c>
    </row>
    <row r="24" spans="1:13" ht="10.5">
      <c r="A24" s="7" t="s">
        <v>18</v>
      </c>
      <c r="B24" s="19">
        <f t="shared" si="0"/>
        <v>7000</v>
      </c>
      <c r="C24" s="2">
        <f t="shared" si="2"/>
        <v>6804</v>
      </c>
      <c r="D24" s="10">
        <v>2902</v>
      </c>
      <c r="E24" s="10">
        <v>3902</v>
      </c>
      <c r="F24" s="2">
        <f t="shared" si="1"/>
        <v>196</v>
      </c>
      <c r="G24" s="10">
        <v>76</v>
      </c>
      <c r="H24" s="10">
        <v>120</v>
      </c>
      <c r="I24" s="9">
        <f t="shared" si="3"/>
        <v>-1.8814712041545372</v>
      </c>
      <c r="J24" s="9">
        <f t="shared" si="4"/>
        <v>2.529807249693661</v>
      </c>
      <c r="L24" s="9">
        <f t="shared" si="5"/>
        <v>-0.04927353946097341</v>
      </c>
      <c r="M24" s="9">
        <f t="shared" si="6"/>
        <v>0.07780032546469486</v>
      </c>
    </row>
    <row r="25" spans="1:13" ht="10.5">
      <c r="A25" s="8" t="s">
        <v>19</v>
      </c>
      <c r="B25" s="19">
        <f t="shared" si="0"/>
        <v>5316</v>
      </c>
      <c r="C25" s="2">
        <f t="shared" si="2"/>
        <v>5223</v>
      </c>
      <c r="D25" s="10">
        <v>2082</v>
      </c>
      <c r="E25" s="10">
        <v>3141</v>
      </c>
      <c r="F25" s="2">
        <f t="shared" si="1"/>
        <v>93</v>
      </c>
      <c r="G25" s="10">
        <v>37</v>
      </c>
      <c r="H25" s="10">
        <v>56</v>
      </c>
      <c r="I25" s="9">
        <f t="shared" si="3"/>
        <v>-1.3498356468124557</v>
      </c>
      <c r="J25" s="9">
        <f t="shared" si="4"/>
        <v>2.036423519038388</v>
      </c>
      <c r="L25" s="9">
        <f t="shared" si="5"/>
        <v>-0.02398843368494758</v>
      </c>
      <c r="M25" s="9">
        <f t="shared" si="6"/>
        <v>0.03630681855019093</v>
      </c>
    </row>
    <row r="26" spans="1:13" ht="10.5">
      <c r="A26" s="8" t="s">
        <v>20</v>
      </c>
      <c r="B26" s="19">
        <f t="shared" si="0"/>
        <v>3942</v>
      </c>
      <c r="C26" s="2">
        <f t="shared" si="2"/>
        <v>3895</v>
      </c>
      <c r="D26" s="10">
        <v>1367</v>
      </c>
      <c r="E26" s="10">
        <v>2528</v>
      </c>
      <c r="F26" s="2">
        <f t="shared" si="1"/>
        <v>47</v>
      </c>
      <c r="G26" s="10">
        <v>24</v>
      </c>
      <c r="H26" s="10">
        <v>23</v>
      </c>
      <c r="I26" s="9">
        <f t="shared" si="3"/>
        <v>-0.8862753742519822</v>
      </c>
      <c r="J26" s="9">
        <f t="shared" si="4"/>
        <v>1.6389935231229051</v>
      </c>
      <c r="L26" s="9">
        <f t="shared" si="5"/>
        <v>-0.015560065092938972</v>
      </c>
      <c r="M26" s="9">
        <f t="shared" si="6"/>
        <v>0.01491172904739985</v>
      </c>
    </row>
    <row r="27" spans="1:13" ht="10.5">
      <c r="A27" s="8" t="s">
        <v>73</v>
      </c>
      <c r="B27" s="19">
        <f t="shared" si="0"/>
        <v>3384</v>
      </c>
      <c r="C27" s="2">
        <f t="shared" si="2"/>
        <v>3356</v>
      </c>
      <c r="D27" s="10">
        <v>1071</v>
      </c>
      <c r="E27" s="10">
        <v>2285</v>
      </c>
      <c r="F27" s="2">
        <f t="shared" si="1"/>
        <v>28</v>
      </c>
      <c r="G27" s="10">
        <v>9</v>
      </c>
      <c r="H27" s="10">
        <v>19</v>
      </c>
      <c r="I27" s="9">
        <f t="shared" si="3"/>
        <v>-0.6943679047724016</v>
      </c>
      <c r="J27" s="9">
        <f t="shared" si="4"/>
        <v>1.481447864056898</v>
      </c>
      <c r="L27" s="9">
        <f t="shared" si="5"/>
        <v>-0.005835024409852114</v>
      </c>
      <c r="M27" s="9">
        <f t="shared" si="6"/>
        <v>0.012318384865243353</v>
      </c>
    </row>
    <row r="28" spans="1:13" ht="10.5">
      <c r="A28" s="8" t="s">
        <v>74</v>
      </c>
      <c r="B28" s="19">
        <f t="shared" si="0"/>
        <v>1729</v>
      </c>
      <c r="C28" s="2">
        <f t="shared" si="2"/>
        <v>1719</v>
      </c>
      <c r="D28" s="10">
        <v>477</v>
      </c>
      <c r="E28" s="10">
        <v>1242</v>
      </c>
      <c r="F28" s="2">
        <f t="shared" si="1"/>
        <v>10</v>
      </c>
      <c r="G28" s="10">
        <v>4</v>
      </c>
      <c r="H28" s="10">
        <v>6</v>
      </c>
      <c r="I28" s="9">
        <f t="shared" si="3"/>
        <v>-0.30925629372216207</v>
      </c>
      <c r="J28" s="9">
        <f t="shared" si="4"/>
        <v>0.8052333685595918</v>
      </c>
      <c r="L28" s="9">
        <f t="shared" si="5"/>
        <v>-0.002593344182156495</v>
      </c>
      <c r="M28" s="9">
        <f t="shared" si="6"/>
        <v>0.003890016273234743</v>
      </c>
    </row>
    <row r="29" spans="1:13" ht="10.5">
      <c r="A29" s="8" t="s">
        <v>75</v>
      </c>
      <c r="B29" s="19">
        <f t="shared" si="0"/>
        <v>562</v>
      </c>
      <c r="C29" s="2">
        <f t="shared" si="2"/>
        <v>557</v>
      </c>
      <c r="D29" s="10">
        <v>129</v>
      </c>
      <c r="E29" s="10">
        <v>428</v>
      </c>
      <c r="F29" s="2">
        <f t="shared" si="1"/>
        <v>5</v>
      </c>
      <c r="G29" s="10">
        <v>2</v>
      </c>
      <c r="H29" s="10">
        <v>3</v>
      </c>
      <c r="I29" s="9">
        <f t="shared" si="3"/>
        <v>-0.08363534987454697</v>
      </c>
      <c r="J29" s="9">
        <f t="shared" si="4"/>
        <v>0.27748782749074496</v>
      </c>
      <c r="L29" s="9">
        <f t="shared" si="5"/>
        <v>-0.0012966720910782476</v>
      </c>
      <c r="M29" s="9">
        <f t="shared" si="6"/>
        <v>0.0019450081366173715</v>
      </c>
    </row>
    <row r="30" spans="1:13" ht="10.5">
      <c r="A30" s="8" t="s">
        <v>76</v>
      </c>
      <c r="B30" s="19">
        <f t="shared" si="0"/>
        <v>89</v>
      </c>
      <c r="C30" s="2">
        <f t="shared" si="2"/>
        <v>89</v>
      </c>
      <c r="D30" s="1">
        <v>9</v>
      </c>
      <c r="E30" s="1">
        <v>80</v>
      </c>
      <c r="F30" s="2">
        <f t="shared" si="1"/>
        <v>0</v>
      </c>
      <c r="G30" s="10">
        <v>0</v>
      </c>
      <c r="H30" s="10">
        <v>0</v>
      </c>
      <c r="I30" s="9">
        <f t="shared" si="3"/>
        <v>-0.005835024409852114</v>
      </c>
      <c r="J30" s="9">
        <f t="shared" si="4"/>
        <v>0.0518668836431299</v>
      </c>
      <c r="L30" s="9">
        <f t="shared" si="5"/>
        <v>0</v>
      </c>
      <c r="M30" s="9">
        <f t="shared" si="6"/>
        <v>0</v>
      </c>
    </row>
    <row r="31" spans="1:8" ht="10.5">
      <c r="A31" s="8" t="s">
        <v>85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0.5">
      <c r="A32" s="8"/>
      <c r="B32" s="19"/>
      <c r="C32" s="2"/>
      <c r="F32" s="2"/>
      <c r="G32" s="10"/>
      <c r="H32" s="10"/>
    </row>
    <row r="33" spans="1:8" ht="10.5">
      <c r="A33" s="1" t="s">
        <v>89</v>
      </c>
      <c r="B33" s="19"/>
      <c r="C33" s="2"/>
      <c r="F33" s="2"/>
      <c r="G33" s="10"/>
      <c r="H33" s="10"/>
    </row>
    <row r="34" spans="1:8" ht="10.5">
      <c r="A34" s="8"/>
      <c r="B34" s="19"/>
      <c r="C34" s="2"/>
      <c r="F34" s="2"/>
      <c r="G34" s="10"/>
      <c r="H34" s="10"/>
    </row>
    <row r="63" spans="1:2" ht="10.5">
      <c r="A63" s="11" t="s">
        <v>83</v>
      </c>
      <c r="B63" s="11"/>
    </row>
    <row r="64" ht="10.5" thickBot="1"/>
    <row r="65" spans="1:6" ht="31.5" thickBot="1">
      <c r="A65" s="12"/>
      <c r="B65" s="13"/>
      <c r="C65" s="13"/>
      <c r="D65" s="13"/>
      <c r="E65" s="14" t="s">
        <v>82</v>
      </c>
      <c r="F65" s="15" t="s">
        <v>50</v>
      </c>
    </row>
    <row r="67" spans="1:15" ht="9.75">
      <c r="A67" s="1" t="s">
        <v>81</v>
      </c>
      <c r="E67" s="9">
        <f>+F8*100/B8</f>
        <v>10.786366789634403</v>
      </c>
      <c r="F67" s="9">
        <f>+E67*100/MM!E67</f>
        <v>68.18319606713995</v>
      </c>
      <c r="N67" s="9"/>
      <c r="O67" s="9"/>
    </row>
    <row r="68" spans="1:15" ht="9.75">
      <c r="A68" s="1" t="s">
        <v>44</v>
      </c>
      <c r="E68" s="9">
        <f>+(SUM(B10:B12)*100/B$8)</f>
        <v>11.332265739978345</v>
      </c>
      <c r="F68" s="9">
        <f>+E68*100/MM!E68</f>
        <v>87.88929900753632</v>
      </c>
      <c r="N68" s="9"/>
      <c r="O68" s="9"/>
    </row>
    <row r="69" spans="1:15" ht="9.75">
      <c r="A69" s="1" t="s">
        <v>45</v>
      </c>
      <c r="E69" s="9">
        <f>+(SUM(B23:B30)*100/B$8)</f>
        <v>19.835192977223954</v>
      </c>
      <c r="F69" s="9">
        <f>+E69*100/MM!E69</f>
        <v>99.03606481475882</v>
      </c>
      <c r="N69" s="9"/>
      <c r="O69" s="9"/>
    </row>
    <row r="70" spans="1:15" ht="9.75">
      <c r="A70" s="1" t="s">
        <v>46</v>
      </c>
      <c r="E70" s="9">
        <f>+(SUM(B26:B30)*100/B$8)</f>
        <v>6.292749658002736</v>
      </c>
      <c r="F70" s="9">
        <f>+E70*100/MM!E70</f>
        <v>88.83715741057236</v>
      </c>
      <c r="N70" s="9"/>
      <c r="O70" s="9"/>
    </row>
    <row r="71" spans="1:15" ht="9.75">
      <c r="A71" s="1" t="s">
        <v>47</v>
      </c>
      <c r="E71" s="9">
        <f>SUM(B10:B12)*100/SUM(B23:B30)</f>
        <v>57.132117408642216</v>
      </c>
      <c r="F71" s="9">
        <f>+E71*100/MM!E71</f>
        <v>88.74474078905308</v>
      </c>
      <c r="N71" s="9"/>
      <c r="O71" s="9"/>
    </row>
    <row r="72" spans="1:15" ht="9.75">
      <c r="A72" s="1" t="s">
        <v>48</v>
      </c>
      <c r="E72" s="9">
        <f>+B10*100/B11</f>
        <v>101.48046135307281</v>
      </c>
      <c r="F72" s="9">
        <f>+E72*100/MM!E72</f>
        <v>109.28927424476854</v>
      </c>
      <c r="N72" s="9"/>
      <c r="O72" s="9"/>
    </row>
    <row r="74" ht="9.75">
      <c r="A74" s="1" t="s">
        <v>49</v>
      </c>
    </row>
    <row r="75" ht="9.75">
      <c r="A75" s="1" t="s">
        <v>90</v>
      </c>
    </row>
    <row r="77" ht="9.75">
      <c r="A77" s="1" t="s">
        <v>88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showGridLines="0" zoomScalePageLayoutView="0" workbookViewId="0" topLeftCell="A34">
      <selection activeCell="N34" sqref="N34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9" ht="10.5" thickBot="1">
      <c r="A1" s="11" t="s">
        <v>21</v>
      </c>
      <c r="B1" s="11"/>
      <c r="E1" s="11" t="s">
        <v>22</v>
      </c>
      <c r="F1" s="11" t="s">
        <v>26</v>
      </c>
      <c r="I1" s="38" t="str">
        <f>F1&amp;" "&amp;MM!$I$1</f>
        <v>03. RETIRO 01.01.21</v>
      </c>
    </row>
    <row r="2" spans="1:7" ht="10.5" thickBot="1">
      <c r="A2" s="11" t="s">
        <v>77</v>
      </c>
      <c r="B2" s="11"/>
      <c r="G2" s="21" t="s">
        <v>84</v>
      </c>
    </row>
    <row r="3" spans="1:9" ht="10.5">
      <c r="A3" s="11" t="s">
        <v>92</v>
      </c>
      <c r="B3" s="11"/>
      <c r="I3" s="36" t="s">
        <v>87</v>
      </c>
    </row>
    <row r="4" spans="1:2" ht="10.5" thickBot="1">
      <c r="A4" s="11"/>
      <c r="B4" s="11"/>
    </row>
    <row r="5" spans="1:8" ht="10.5" thickBot="1">
      <c r="A5" s="39" t="s">
        <v>23</v>
      </c>
      <c r="B5" s="42" t="s">
        <v>80</v>
      </c>
      <c r="C5" s="41" t="s">
        <v>78</v>
      </c>
      <c r="D5" s="41"/>
      <c r="E5" s="41"/>
      <c r="F5" s="41" t="s">
        <v>79</v>
      </c>
      <c r="G5" s="41"/>
      <c r="H5" s="41"/>
    </row>
    <row r="6" spans="1:8" ht="18" customHeight="1" thickBot="1">
      <c r="A6" s="40"/>
      <c r="B6" s="43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0.5">
      <c r="A8" s="5" t="s">
        <v>0</v>
      </c>
      <c r="B8" s="19">
        <f>+C8+F8</f>
        <v>118556</v>
      </c>
      <c r="C8" s="2">
        <f>+D8+E8</f>
        <v>108277</v>
      </c>
      <c r="D8" s="2">
        <f>SUM(D10:D31)</f>
        <v>49477</v>
      </c>
      <c r="E8" s="2">
        <f>SUM(E10:E31)</f>
        <v>58800</v>
      </c>
      <c r="F8" s="2">
        <f>+G8+H8</f>
        <v>10279</v>
      </c>
      <c r="G8" s="2">
        <f>SUM(G10:G31)</f>
        <v>4323</v>
      </c>
      <c r="H8" s="2">
        <f>SUM(H10:H31)</f>
        <v>5956</v>
      </c>
    </row>
    <row r="9" spans="1:8" ht="9.75">
      <c r="A9" s="6"/>
      <c r="B9" s="6"/>
      <c r="C9" s="3"/>
      <c r="D9" s="4"/>
      <c r="E9" s="4"/>
      <c r="F9" s="3"/>
      <c r="G9" s="10"/>
      <c r="H9" s="10"/>
    </row>
    <row r="10" spans="1:13" ht="10.5">
      <c r="A10" s="7" t="s">
        <v>5</v>
      </c>
      <c r="B10" s="19">
        <f aca="true" t="shared" si="0" ref="B10:B31">+C10+F10</f>
        <v>4349</v>
      </c>
      <c r="C10" s="2">
        <f>+D10+E10</f>
        <v>3965</v>
      </c>
      <c r="D10" s="10">
        <v>2024</v>
      </c>
      <c r="E10" s="10">
        <v>1941</v>
      </c>
      <c r="F10" s="2">
        <f aca="true" t="shared" si="1" ref="F10:F31">+G10+H10</f>
        <v>384</v>
      </c>
      <c r="G10" s="10">
        <v>212</v>
      </c>
      <c r="H10" s="10">
        <v>172</v>
      </c>
      <c r="I10" s="9">
        <f>-D10/$B$8*100</f>
        <v>-1.707210094807517</v>
      </c>
      <c r="J10" s="9">
        <f>E10/$B$8*100</f>
        <v>1.6372009851884342</v>
      </c>
      <c r="L10" s="9">
        <f>-G10/$B$8*100</f>
        <v>-0.1788184486656095</v>
      </c>
      <c r="M10" s="9">
        <f>H10/$B$8*100</f>
        <v>0.14507911872870205</v>
      </c>
    </row>
    <row r="11" spans="1:13" ht="10.5">
      <c r="A11" s="7" t="s">
        <v>6</v>
      </c>
      <c r="B11" s="19">
        <f t="shared" si="0"/>
        <v>4619</v>
      </c>
      <c r="C11" s="2">
        <f aca="true" t="shared" si="2" ref="C11:C31">+D11+E11</f>
        <v>4346</v>
      </c>
      <c r="D11" s="10">
        <v>2186</v>
      </c>
      <c r="E11" s="10">
        <v>2160</v>
      </c>
      <c r="F11" s="2">
        <f t="shared" si="1"/>
        <v>273</v>
      </c>
      <c r="G11" s="10">
        <v>131</v>
      </c>
      <c r="H11" s="10">
        <v>142</v>
      </c>
      <c r="I11" s="9">
        <f aca="true" t="shared" si="3" ref="I11:I30">-D11/$B$8*100</f>
        <v>-1.8438543810519923</v>
      </c>
      <c r="J11" s="9">
        <f aca="true" t="shared" si="4" ref="J11:J30">E11/$B$8*100</f>
        <v>1.8219238165930025</v>
      </c>
      <c r="L11" s="9">
        <f aca="true" t="shared" si="5" ref="L11:L30">-G11/$B$8*100</f>
        <v>-0.1104963055433719</v>
      </c>
      <c r="M11" s="9">
        <f aca="true" t="shared" si="6" ref="M11:M30">H11/$B$8*100</f>
        <v>0.11977462127602145</v>
      </c>
    </row>
    <row r="12" spans="1:13" ht="10.5">
      <c r="A12" s="7" t="s">
        <v>7</v>
      </c>
      <c r="B12" s="19">
        <f t="shared" si="0"/>
        <v>4562</v>
      </c>
      <c r="C12" s="2">
        <f t="shared" si="2"/>
        <v>4290</v>
      </c>
      <c r="D12" s="10">
        <v>2173</v>
      </c>
      <c r="E12" s="10">
        <v>2117</v>
      </c>
      <c r="F12" s="2">
        <f t="shared" si="1"/>
        <v>272</v>
      </c>
      <c r="G12" s="10">
        <v>139</v>
      </c>
      <c r="H12" s="10">
        <v>133</v>
      </c>
      <c r="I12" s="9">
        <f t="shared" si="3"/>
        <v>-1.8328890988224975</v>
      </c>
      <c r="J12" s="9">
        <f t="shared" si="4"/>
        <v>1.785654036910827</v>
      </c>
      <c r="L12" s="9">
        <f t="shared" si="5"/>
        <v>-0.1172441715307534</v>
      </c>
      <c r="M12" s="9">
        <f t="shared" si="6"/>
        <v>0.11218327204021727</v>
      </c>
    </row>
    <row r="13" spans="1:13" ht="10.5">
      <c r="A13" s="7" t="s">
        <v>4</v>
      </c>
      <c r="B13" s="19">
        <f t="shared" si="0"/>
        <v>4568</v>
      </c>
      <c r="C13" s="2">
        <f t="shared" si="2"/>
        <v>4277</v>
      </c>
      <c r="D13" s="10">
        <v>2164</v>
      </c>
      <c r="E13" s="10">
        <v>2113</v>
      </c>
      <c r="F13" s="2">
        <f t="shared" si="1"/>
        <v>291</v>
      </c>
      <c r="G13" s="10">
        <v>162</v>
      </c>
      <c r="H13" s="10">
        <v>129</v>
      </c>
      <c r="I13" s="9">
        <f t="shared" si="3"/>
        <v>-1.825297749586693</v>
      </c>
      <c r="J13" s="9">
        <f t="shared" si="4"/>
        <v>1.7822801039171363</v>
      </c>
      <c r="L13" s="9">
        <f t="shared" si="5"/>
        <v>-0.1366442862444752</v>
      </c>
      <c r="M13" s="9">
        <f t="shared" si="6"/>
        <v>0.10880933904652654</v>
      </c>
    </row>
    <row r="14" spans="1:13" ht="10.5">
      <c r="A14" s="7" t="s">
        <v>8</v>
      </c>
      <c r="B14" s="19">
        <f t="shared" si="0"/>
        <v>5063</v>
      </c>
      <c r="C14" s="2">
        <f t="shared" si="2"/>
        <v>4418</v>
      </c>
      <c r="D14" s="10">
        <v>2244</v>
      </c>
      <c r="E14" s="10">
        <v>2174</v>
      </c>
      <c r="F14" s="2">
        <f t="shared" si="1"/>
        <v>645</v>
      </c>
      <c r="G14" s="10">
        <v>257</v>
      </c>
      <c r="H14" s="10">
        <v>388</v>
      </c>
      <c r="I14" s="9">
        <f t="shared" si="3"/>
        <v>-1.892776409460508</v>
      </c>
      <c r="J14" s="9">
        <f t="shared" si="4"/>
        <v>1.83373258207092</v>
      </c>
      <c r="L14" s="9">
        <f t="shared" si="5"/>
        <v>-0.2167751948446304</v>
      </c>
      <c r="M14" s="9">
        <f t="shared" si="6"/>
        <v>0.3272715003880023</v>
      </c>
    </row>
    <row r="15" spans="1:13" ht="10.5">
      <c r="A15" s="7" t="s">
        <v>9</v>
      </c>
      <c r="B15" s="19">
        <f t="shared" si="0"/>
        <v>7105</v>
      </c>
      <c r="C15" s="2">
        <f t="shared" si="2"/>
        <v>5593</v>
      </c>
      <c r="D15" s="10">
        <v>2747</v>
      </c>
      <c r="E15" s="10">
        <v>2846</v>
      </c>
      <c r="F15" s="2">
        <f t="shared" si="1"/>
        <v>1512</v>
      </c>
      <c r="G15" s="10">
        <v>590</v>
      </c>
      <c r="H15" s="10">
        <v>922</v>
      </c>
      <c r="I15" s="9">
        <f t="shared" si="3"/>
        <v>-2.317048483417119</v>
      </c>
      <c r="J15" s="9">
        <f t="shared" si="4"/>
        <v>2.4005533250109656</v>
      </c>
      <c r="L15" s="9">
        <f t="shared" si="5"/>
        <v>-0.49765511656938494</v>
      </c>
      <c r="M15" s="9">
        <f t="shared" si="6"/>
        <v>0.7776915550457169</v>
      </c>
    </row>
    <row r="16" spans="1:13" ht="10.5">
      <c r="A16" s="7" t="s">
        <v>10</v>
      </c>
      <c r="B16" s="19">
        <f t="shared" si="0"/>
        <v>7598</v>
      </c>
      <c r="C16" s="2">
        <f t="shared" si="2"/>
        <v>6002</v>
      </c>
      <c r="D16" s="10">
        <v>2975</v>
      </c>
      <c r="E16" s="10">
        <v>3027</v>
      </c>
      <c r="F16" s="2">
        <f t="shared" si="1"/>
        <v>1596</v>
      </c>
      <c r="G16" s="10">
        <v>626</v>
      </c>
      <c r="H16" s="10">
        <v>970</v>
      </c>
      <c r="I16" s="9">
        <f t="shared" si="3"/>
        <v>-2.5093626640574915</v>
      </c>
      <c r="J16" s="9">
        <f t="shared" si="4"/>
        <v>2.5532237929754715</v>
      </c>
      <c r="L16" s="9">
        <f t="shared" si="5"/>
        <v>-0.5280205135126017</v>
      </c>
      <c r="M16" s="9">
        <f t="shared" si="6"/>
        <v>0.8181787509700058</v>
      </c>
    </row>
    <row r="17" spans="1:13" ht="10.5">
      <c r="A17" s="7" t="s">
        <v>11</v>
      </c>
      <c r="B17" s="19">
        <f t="shared" si="0"/>
        <v>8022</v>
      </c>
      <c r="C17" s="2">
        <f t="shared" si="2"/>
        <v>6729</v>
      </c>
      <c r="D17" s="10">
        <v>3378</v>
      </c>
      <c r="E17" s="10">
        <v>3351</v>
      </c>
      <c r="F17" s="2">
        <f t="shared" si="1"/>
        <v>1293</v>
      </c>
      <c r="G17" s="10">
        <v>542</v>
      </c>
      <c r="H17" s="10">
        <v>751</v>
      </c>
      <c r="I17" s="9">
        <f t="shared" si="3"/>
        <v>-2.8492864131718343</v>
      </c>
      <c r="J17" s="9">
        <f t="shared" si="4"/>
        <v>2.826512365464422</v>
      </c>
      <c r="L17" s="9">
        <f t="shared" si="5"/>
        <v>-0.457167920645096</v>
      </c>
      <c r="M17" s="9">
        <f t="shared" si="6"/>
        <v>0.6334559195654375</v>
      </c>
    </row>
    <row r="18" spans="1:13" ht="10.5">
      <c r="A18" s="7" t="s">
        <v>12</v>
      </c>
      <c r="B18" s="19">
        <f t="shared" si="0"/>
        <v>8559</v>
      </c>
      <c r="C18" s="2">
        <f t="shared" si="2"/>
        <v>7486</v>
      </c>
      <c r="D18" s="10">
        <v>3617</v>
      </c>
      <c r="E18" s="10">
        <v>3869</v>
      </c>
      <c r="F18" s="2">
        <f t="shared" si="1"/>
        <v>1073</v>
      </c>
      <c r="G18" s="10">
        <v>463</v>
      </c>
      <c r="H18" s="10">
        <v>610</v>
      </c>
      <c r="I18" s="9">
        <f t="shared" si="3"/>
        <v>-3.0508789095448563</v>
      </c>
      <c r="J18" s="9">
        <f t="shared" si="4"/>
        <v>3.2634366881473733</v>
      </c>
      <c r="L18" s="9">
        <f t="shared" si="5"/>
        <v>-0.3905327440197038</v>
      </c>
      <c r="M18" s="9">
        <f t="shared" si="6"/>
        <v>0.5145247815378386</v>
      </c>
    </row>
    <row r="19" spans="1:13" ht="10.5">
      <c r="A19" s="7" t="s">
        <v>13</v>
      </c>
      <c r="B19" s="19">
        <f t="shared" si="0"/>
        <v>8617</v>
      </c>
      <c r="C19" s="2">
        <f t="shared" si="2"/>
        <v>7833</v>
      </c>
      <c r="D19" s="10">
        <v>3810</v>
      </c>
      <c r="E19" s="10">
        <v>4023</v>
      </c>
      <c r="F19" s="2">
        <f t="shared" si="1"/>
        <v>784</v>
      </c>
      <c r="G19" s="10">
        <v>335</v>
      </c>
      <c r="H19" s="10">
        <v>449</v>
      </c>
      <c r="I19" s="9">
        <f t="shared" si="3"/>
        <v>-3.2136711764904344</v>
      </c>
      <c r="J19" s="9">
        <f t="shared" si="4"/>
        <v>3.393333108404467</v>
      </c>
      <c r="L19" s="9">
        <f t="shared" si="5"/>
        <v>-0.2825668882215999</v>
      </c>
      <c r="M19" s="9">
        <f t="shared" si="6"/>
        <v>0.3787239785417862</v>
      </c>
    </row>
    <row r="20" spans="1:13" ht="10.5">
      <c r="A20" s="7" t="s">
        <v>14</v>
      </c>
      <c r="B20" s="19">
        <f t="shared" si="0"/>
        <v>8085</v>
      </c>
      <c r="C20" s="2">
        <f t="shared" si="2"/>
        <v>7468</v>
      </c>
      <c r="D20" s="10">
        <v>3537</v>
      </c>
      <c r="E20" s="10">
        <v>3931</v>
      </c>
      <c r="F20" s="2">
        <f t="shared" si="1"/>
        <v>617</v>
      </c>
      <c r="G20" s="10">
        <v>267</v>
      </c>
      <c r="H20" s="10">
        <v>350</v>
      </c>
      <c r="I20" s="9">
        <f t="shared" si="3"/>
        <v>-2.9834002496710412</v>
      </c>
      <c r="J20" s="9">
        <f t="shared" si="4"/>
        <v>3.31573264954958</v>
      </c>
      <c r="L20" s="9">
        <f t="shared" si="5"/>
        <v>-0.22521002732885728</v>
      </c>
      <c r="M20" s="9">
        <f t="shared" si="6"/>
        <v>0.2952191369479402</v>
      </c>
    </row>
    <row r="21" spans="1:13" ht="10.5">
      <c r="A21" s="7" t="s">
        <v>15</v>
      </c>
      <c r="B21" s="19">
        <f t="shared" si="0"/>
        <v>8280</v>
      </c>
      <c r="C21" s="2">
        <f t="shared" si="2"/>
        <v>7783</v>
      </c>
      <c r="D21" s="10">
        <v>3555</v>
      </c>
      <c r="E21" s="10">
        <v>4228</v>
      </c>
      <c r="F21" s="2">
        <f t="shared" si="1"/>
        <v>497</v>
      </c>
      <c r="G21" s="10">
        <v>194</v>
      </c>
      <c r="H21" s="10">
        <v>303</v>
      </c>
      <c r="I21" s="9">
        <f t="shared" si="3"/>
        <v>-2.9985829481426496</v>
      </c>
      <c r="J21" s="9">
        <f t="shared" si="4"/>
        <v>3.5662471743311177</v>
      </c>
      <c r="L21" s="9">
        <f t="shared" si="5"/>
        <v>-0.16363575019400114</v>
      </c>
      <c r="M21" s="9">
        <f t="shared" si="6"/>
        <v>0.25557542427207397</v>
      </c>
    </row>
    <row r="22" spans="1:13" ht="10.5">
      <c r="A22" s="7" t="s">
        <v>16</v>
      </c>
      <c r="B22" s="19">
        <f t="shared" si="0"/>
        <v>8052</v>
      </c>
      <c r="C22" s="2">
        <f t="shared" si="2"/>
        <v>7661</v>
      </c>
      <c r="D22" s="10">
        <v>3299</v>
      </c>
      <c r="E22" s="10">
        <v>4362</v>
      </c>
      <c r="F22" s="2">
        <f t="shared" si="1"/>
        <v>391</v>
      </c>
      <c r="G22" s="10">
        <v>140</v>
      </c>
      <c r="H22" s="10">
        <v>251</v>
      </c>
      <c r="I22" s="9">
        <f t="shared" si="3"/>
        <v>-2.782651236546442</v>
      </c>
      <c r="J22" s="9">
        <f t="shared" si="4"/>
        <v>3.679273929619758</v>
      </c>
      <c r="L22" s="9">
        <f t="shared" si="5"/>
        <v>-0.1180876547791761</v>
      </c>
      <c r="M22" s="9">
        <f t="shared" si="6"/>
        <v>0.21171429535409425</v>
      </c>
    </row>
    <row r="23" spans="1:13" ht="10.5">
      <c r="A23" s="7" t="s">
        <v>17</v>
      </c>
      <c r="B23" s="19">
        <f t="shared" si="0"/>
        <v>7597</v>
      </c>
      <c r="C23" s="2">
        <f t="shared" si="2"/>
        <v>7374</v>
      </c>
      <c r="D23" s="10">
        <v>3048</v>
      </c>
      <c r="E23" s="10">
        <v>4326</v>
      </c>
      <c r="F23" s="2">
        <f t="shared" si="1"/>
        <v>223</v>
      </c>
      <c r="G23" s="10">
        <v>83</v>
      </c>
      <c r="H23" s="10">
        <v>140</v>
      </c>
      <c r="I23" s="9">
        <f t="shared" si="3"/>
        <v>-2.570936941192348</v>
      </c>
      <c r="J23" s="9">
        <f t="shared" si="4"/>
        <v>3.648908532676541</v>
      </c>
      <c r="L23" s="9">
        <f t="shared" si="5"/>
        <v>-0.07000910961908297</v>
      </c>
      <c r="M23" s="9">
        <f t="shared" si="6"/>
        <v>0.1180876547791761</v>
      </c>
    </row>
    <row r="24" spans="1:13" ht="10.5">
      <c r="A24" s="7" t="s">
        <v>18</v>
      </c>
      <c r="B24" s="19">
        <f t="shared" si="0"/>
        <v>7124</v>
      </c>
      <c r="C24" s="2">
        <f t="shared" si="2"/>
        <v>6948</v>
      </c>
      <c r="D24" s="10">
        <v>2888</v>
      </c>
      <c r="E24" s="10">
        <v>4060</v>
      </c>
      <c r="F24" s="2">
        <f t="shared" si="1"/>
        <v>176</v>
      </c>
      <c r="G24" s="10">
        <v>80</v>
      </c>
      <c r="H24" s="10">
        <v>96</v>
      </c>
      <c r="I24" s="9">
        <f t="shared" si="3"/>
        <v>-2.435979621444718</v>
      </c>
      <c r="J24" s="9">
        <f t="shared" si="4"/>
        <v>3.424541988596107</v>
      </c>
      <c r="L24" s="9">
        <f t="shared" si="5"/>
        <v>-0.0674786598738149</v>
      </c>
      <c r="M24" s="9">
        <f t="shared" si="6"/>
        <v>0.0809743918485779</v>
      </c>
    </row>
    <row r="25" spans="1:13" ht="10.5">
      <c r="A25" s="8" t="s">
        <v>19</v>
      </c>
      <c r="B25" s="19">
        <f t="shared" si="0"/>
        <v>6040</v>
      </c>
      <c r="C25" s="2">
        <f t="shared" si="2"/>
        <v>5911</v>
      </c>
      <c r="D25" s="10">
        <v>2447</v>
      </c>
      <c r="E25" s="10">
        <v>3464</v>
      </c>
      <c r="F25" s="2">
        <f t="shared" si="1"/>
        <v>129</v>
      </c>
      <c r="G25" s="10">
        <v>47</v>
      </c>
      <c r="H25" s="10">
        <v>82</v>
      </c>
      <c r="I25" s="9">
        <f t="shared" si="3"/>
        <v>-2.0640035088903135</v>
      </c>
      <c r="J25" s="9">
        <f t="shared" si="4"/>
        <v>2.9218259725361855</v>
      </c>
      <c r="L25" s="9">
        <f t="shared" si="5"/>
        <v>-0.039643712675866256</v>
      </c>
      <c r="M25" s="9">
        <f t="shared" si="6"/>
        <v>0.06916562637066027</v>
      </c>
    </row>
    <row r="26" spans="1:13" ht="10.5">
      <c r="A26" s="8" t="s">
        <v>20</v>
      </c>
      <c r="B26" s="19">
        <f t="shared" si="0"/>
        <v>4415</v>
      </c>
      <c r="C26" s="2">
        <f t="shared" si="2"/>
        <v>4347</v>
      </c>
      <c r="D26" s="10">
        <v>1640</v>
      </c>
      <c r="E26" s="10">
        <v>2707</v>
      </c>
      <c r="F26" s="2">
        <f t="shared" si="1"/>
        <v>68</v>
      </c>
      <c r="G26" s="10">
        <v>37</v>
      </c>
      <c r="H26" s="10">
        <v>31</v>
      </c>
      <c r="I26" s="9">
        <f t="shared" si="3"/>
        <v>-1.3833125274132057</v>
      </c>
      <c r="J26" s="9">
        <f t="shared" si="4"/>
        <v>2.2833091534802117</v>
      </c>
      <c r="L26" s="9">
        <f t="shared" si="5"/>
        <v>-0.031208880191639393</v>
      </c>
      <c r="M26" s="9">
        <f t="shared" si="6"/>
        <v>0.026147980701103277</v>
      </c>
    </row>
    <row r="27" spans="1:13" ht="10.5">
      <c r="A27" s="8" t="s">
        <v>73</v>
      </c>
      <c r="B27" s="19">
        <f t="shared" si="0"/>
        <v>3449</v>
      </c>
      <c r="C27" s="2">
        <f t="shared" si="2"/>
        <v>3416</v>
      </c>
      <c r="D27" s="10">
        <v>1148</v>
      </c>
      <c r="E27" s="10">
        <v>2268</v>
      </c>
      <c r="F27" s="2">
        <f t="shared" si="1"/>
        <v>33</v>
      </c>
      <c r="G27" s="10">
        <v>11</v>
      </c>
      <c r="H27" s="10">
        <v>22</v>
      </c>
      <c r="I27" s="9">
        <f t="shared" si="3"/>
        <v>-0.9683187691892439</v>
      </c>
      <c r="J27" s="9">
        <f t="shared" si="4"/>
        <v>1.9130200074226524</v>
      </c>
      <c r="L27" s="9">
        <f t="shared" si="5"/>
        <v>-0.00927831573264955</v>
      </c>
      <c r="M27" s="9">
        <f t="shared" si="6"/>
        <v>0.0185566314652991</v>
      </c>
    </row>
    <row r="28" spans="1:13" ht="10.5">
      <c r="A28" s="8" t="s">
        <v>74</v>
      </c>
      <c r="B28" s="19">
        <f t="shared" si="0"/>
        <v>1830</v>
      </c>
      <c r="C28" s="2">
        <f t="shared" si="2"/>
        <v>1812</v>
      </c>
      <c r="D28" s="10">
        <v>479</v>
      </c>
      <c r="E28" s="10">
        <v>1333</v>
      </c>
      <c r="F28" s="2">
        <f t="shared" si="1"/>
        <v>18</v>
      </c>
      <c r="G28" s="10">
        <v>6</v>
      </c>
      <c r="H28" s="10">
        <v>12</v>
      </c>
      <c r="I28" s="9">
        <f t="shared" si="3"/>
        <v>-0.4040284759944668</v>
      </c>
      <c r="J28" s="9">
        <f t="shared" si="4"/>
        <v>1.1243631701474408</v>
      </c>
      <c r="L28" s="9">
        <f t="shared" si="5"/>
        <v>-0.0050608994905361184</v>
      </c>
      <c r="M28" s="9">
        <f t="shared" si="6"/>
        <v>0.010121798981072237</v>
      </c>
    </row>
    <row r="29" spans="1:13" ht="10.5">
      <c r="A29" s="8" t="s">
        <v>75</v>
      </c>
      <c r="B29" s="19">
        <f t="shared" si="0"/>
        <v>531</v>
      </c>
      <c r="C29" s="2">
        <f t="shared" si="2"/>
        <v>528</v>
      </c>
      <c r="D29" s="10">
        <v>106</v>
      </c>
      <c r="E29" s="10">
        <v>422</v>
      </c>
      <c r="F29" s="2">
        <f t="shared" si="1"/>
        <v>3</v>
      </c>
      <c r="G29" s="10">
        <v>1</v>
      </c>
      <c r="H29" s="10">
        <v>2</v>
      </c>
      <c r="I29" s="9">
        <f t="shared" si="3"/>
        <v>-0.08940922433280475</v>
      </c>
      <c r="J29" s="9">
        <f t="shared" si="4"/>
        <v>0.3559499308343736</v>
      </c>
      <c r="L29" s="9">
        <f t="shared" si="5"/>
        <v>-0.0008434832484226864</v>
      </c>
      <c r="M29" s="9">
        <f t="shared" si="6"/>
        <v>0.0016869664968453728</v>
      </c>
    </row>
    <row r="30" spans="1:13" ht="10.5">
      <c r="A30" s="8" t="s">
        <v>76</v>
      </c>
      <c r="B30" s="19">
        <f t="shared" si="0"/>
        <v>91</v>
      </c>
      <c r="C30" s="2">
        <f t="shared" si="2"/>
        <v>90</v>
      </c>
      <c r="D30" s="1">
        <v>12</v>
      </c>
      <c r="E30" s="1">
        <v>78</v>
      </c>
      <c r="F30" s="2">
        <f t="shared" si="1"/>
        <v>1</v>
      </c>
      <c r="G30" s="10">
        <v>0</v>
      </c>
      <c r="H30" s="10">
        <v>1</v>
      </c>
      <c r="I30" s="9">
        <f t="shared" si="3"/>
        <v>-0.010121798981072237</v>
      </c>
      <c r="J30" s="9">
        <f t="shared" si="4"/>
        <v>0.06579169337696952</v>
      </c>
      <c r="L30" s="9">
        <f t="shared" si="5"/>
        <v>0</v>
      </c>
      <c r="M30" s="9">
        <f t="shared" si="6"/>
        <v>0.0008434832484226864</v>
      </c>
    </row>
    <row r="31" spans="1:8" ht="10.5">
      <c r="A31" s="8" t="s">
        <v>85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0.5">
      <c r="A32" s="8"/>
      <c r="B32" s="19"/>
      <c r="C32" s="2"/>
      <c r="F32" s="2"/>
      <c r="G32" s="10"/>
      <c r="H32" s="10"/>
    </row>
    <row r="33" spans="1:8" ht="10.5">
      <c r="A33" s="1" t="s">
        <v>89</v>
      </c>
      <c r="B33" s="19"/>
      <c r="C33" s="2"/>
      <c r="F33" s="2"/>
      <c r="G33" s="10"/>
      <c r="H33" s="10"/>
    </row>
    <row r="34" spans="1:8" ht="10.5">
      <c r="A34" s="8"/>
      <c r="B34" s="19"/>
      <c r="C34" s="2"/>
      <c r="F34" s="2"/>
      <c r="G34" s="10"/>
      <c r="H34" s="10"/>
    </row>
    <row r="63" spans="1:2" ht="10.5">
      <c r="A63" s="11" t="s">
        <v>83</v>
      </c>
      <c r="B63" s="11"/>
    </row>
    <row r="64" ht="10.5" thickBot="1"/>
    <row r="65" spans="1:6" ht="31.5" thickBot="1">
      <c r="A65" s="12"/>
      <c r="B65" s="13"/>
      <c r="C65" s="13"/>
      <c r="D65" s="13"/>
      <c r="E65" s="14" t="s">
        <v>82</v>
      </c>
      <c r="F65" s="15" t="s">
        <v>50</v>
      </c>
    </row>
    <row r="67" spans="1:15" ht="9.75">
      <c r="A67" s="1" t="s">
        <v>81</v>
      </c>
      <c r="E67" s="9">
        <f>+F8*100/B8</f>
        <v>8.670164310536792</v>
      </c>
      <c r="F67" s="9">
        <f>+E67*100/MM!E67</f>
        <v>54.806175670546274</v>
      </c>
      <c r="N67" s="9"/>
      <c r="O67" s="9"/>
    </row>
    <row r="68" spans="1:15" ht="9.75">
      <c r="A68" s="1" t="s">
        <v>44</v>
      </c>
      <c r="E68" s="9">
        <f>+(SUM(B10:B12)*100/B$8)</f>
        <v>11.412328351158946</v>
      </c>
      <c r="F68" s="9">
        <f>+E68*100/MM!E68</f>
        <v>88.51023809728532</v>
      </c>
      <c r="N68" s="9"/>
      <c r="O68" s="9"/>
    </row>
    <row r="69" spans="1:15" ht="9.75">
      <c r="A69" s="1" t="s">
        <v>45</v>
      </c>
      <c r="E69" s="9">
        <f>+(SUM(B23:B30)*100/B$8)</f>
        <v>26.212928911231824</v>
      </c>
      <c r="F69" s="9">
        <f>+E69*100/MM!E69</f>
        <v>130.87976152378974</v>
      </c>
      <c r="N69" s="9"/>
      <c r="O69" s="9"/>
    </row>
    <row r="70" spans="1:15" ht="9.75">
      <c r="A70" s="1" t="s">
        <v>46</v>
      </c>
      <c r="E70" s="9">
        <f>+(SUM(B26:B30)*100/B$8)</f>
        <v>8.701373190728432</v>
      </c>
      <c r="F70" s="9">
        <f>+E70*100/MM!E70</f>
        <v>122.84061846474616</v>
      </c>
      <c r="N70" s="9"/>
      <c r="O70" s="9"/>
    </row>
    <row r="71" spans="1:15" ht="9.75">
      <c r="A71" s="1" t="s">
        <v>47</v>
      </c>
      <c r="E71" s="9">
        <f>SUM(B10:B12)*100/SUM(B23:B30)</f>
        <v>43.53702094796795</v>
      </c>
      <c r="F71" s="9">
        <f>+E71*100/MM!E71</f>
        <v>67.62713888441567</v>
      </c>
      <c r="N71" s="9"/>
      <c r="O71" s="9"/>
    </row>
    <row r="72" spans="1:15" ht="9.75">
      <c r="A72" s="1" t="s">
        <v>48</v>
      </c>
      <c r="E72" s="9">
        <f>+B10*100/B11</f>
        <v>94.15457891318468</v>
      </c>
      <c r="F72" s="9">
        <f>+E72*100/MM!E72</f>
        <v>101.39967299165379</v>
      </c>
      <c r="N72" s="9"/>
      <c r="O72" s="9"/>
    </row>
    <row r="74" ht="9.75">
      <c r="A74" s="1" t="s">
        <v>49</v>
      </c>
    </row>
    <row r="75" ht="9.75">
      <c r="A75" s="1" t="s">
        <v>90</v>
      </c>
    </row>
    <row r="77" ht="9.75">
      <c r="A77" s="1" t="s">
        <v>88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showGridLines="0" zoomScalePageLayoutView="0" workbookViewId="0" topLeftCell="A34">
      <selection activeCell="N34" sqref="N34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9" ht="10.5" thickBot="1">
      <c r="A1" s="11" t="s">
        <v>21</v>
      </c>
      <c r="B1" s="11"/>
      <c r="E1" s="11" t="s">
        <v>22</v>
      </c>
      <c r="F1" s="11" t="s">
        <v>27</v>
      </c>
      <c r="I1" s="38" t="str">
        <f>F1&amp;" "&amp;MM!$I$1</f>
        <v>04. SALAMANCA 01.01.21</v>
      </c>
    </row>
    <row r="2" spans="1:7" ht="10.5" thickBot="1">
      <c r="A2" s="11" t="s">
        <v>77</v>
      </c>
      <c r="B2" s="11"/>
      <c r="G2" s="21" t="s">
        <v>84</v>
      </c>
    </row>
    <row r="3" spans="1:9" ht="10.5">
      <c r="A3" s="11" t="s">
        <v>92</v>
      </c>
      <c r="B3" s="11"/>
      <c r="I3" s="36" t="s">
        <v>87</v>
      </c>
    </row>
    <row r="4" spans="1:2" ht="10.5" thickBot="1">
      <c r="A4" s="11"/>
      <c r="B4" s="11"/>
    </row>
    <row r="5" spans="1:8" ht="10.5" thickBot="1">
      <c r="A5" s="39" t="s">
        <v>23</v>
      </c>
      <c r="B5" s="42" t="s">
        <v>80</v>
      </c>
      <c r="C5" s="41" t="s">
        <v>78</v>
      </c>
      <c r="D5" s="41"/>
      <c r="E5" s="41"/>
      <c r="F5" s="41" t="s">
        <v>79</v>
      </c>
      <c r="G5" s="41"/>
      <c r="H5" s="41"/>
    </row>
    <row r="6" spans="1:8" ht="18" customHeight="1" thickBot="1">
      <c r="A6" s="40"/>
      <c r="B6" s="43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0.5">
      <c r="A8" s="5" t="s">
        <v>0</v>
      </c>
      <c r="B8" s="19">
        <f>+C8+F8</f>
        <v>146016</v>
      </c>
      <c r="C8" s="2">
        <f>+D8+E8</f>
        <v>124068</v>
      </c>
      <c r="D8" s="2">
        <f>SUM(D10:D31)</f>
        <v>55183</v>
      </c>
      <c r="E8" s="2">
        <f>SUM(E10:E31)</f>
        <v>68885</v>
      </c>
      <c r="F8" s="2">
        <f>+G8+H8</f>
        <v>21948</v>
      </c>
      <c r="G8" s="2">
        <f>SUM(G10:G31)</f>
        <v>9357</v>
      </c>
      <c r="H8" s="2">
        <f>SUM(H10:H31)</f>
        <v>12591</v>
      </c>
    </row>
    <row r="9" spans="1:8" ht="9.75">
      <c r="A9" s="6"/>
      <c r="B9" s="6"/>
      <c r="C9" s="3"/>
      <c r="D9" s="4"/>
      <c r="E9" s="4"/>
      <c r="F9" s="3"/>
      <c r="G9" s="10"/>
      <c r="H9" s="10"/>
    </row>
    <row r="10" spans="1:13" ht="10.5">
      <c r="A10" s="7" t="s">
        <v>5</v>
      </c>
      <c r="B10" s="19">
        <f aca="true" t="shared" si="0" ref="B10:B31">+C10+F10</f>
        <v>5362</v>
      </c>
      <c r="C10" s="2">
        <f>+D10+E10</f>
        <v>4669</v>
      </c>
      <c r="D10" s="10">
        <v>2376</v>
      </c>
      <c r="E10" s="10">
        <v>2293</v>
      </c>
      <c r="F10" s="2">
        <f aca="true" t="shared" si="1" ref="F10:F31">+G10+H10</f>
        <v>693</v>
      </c>
      <c r="G10" s="10">
        <v>355</v>
      </c>
      <c r="H10" s="10">
        <v>338</v>
      </c>
      <c r="I10" s="9">
        <f>-D10/$B$8*100</f>
        <v>-1.6272189349112427</v>
      </c>
      <c r="J10" s="9">
        <f>E10/$B$8*100</f>
        <v>1.570375849222003</v>
      </c>
      <c r="L10" s="9">
        <f>-G10/$B$8*100</f>
        <v>-0.24312404120096429</v>
      </c>
      <c r="M10" s="9">
        <f>H10/$B$8*100</f>
        <v>0.23148148148148145</v>
      </c>
    </row>
    <row r="11" spans="1:13" ht="10.5">
      <c r="A11" s="7" t="s">
        <v>6</v>
      </c>
      <c r="B11" s="19">
        <f t="shared" si="0"/>
        <v>4998</v>
      </c>
      <c r="C11" s="2">
        <f aca="true" t="shared" si="2" ref="C11:C31">+D11+E11</f>
        <v>4520</v>
      </c>
      <c r="D11" s="10">
        <v>2241</v>
      </c>
      <c r="E11" s="10">
        <v>2279</v>
      </c>
      <c r="F11" s="2">
        <f t="shared" si="1"/>
        <v>478</v>
      </c>
      <c r="G11" s="10">
        <v>256</v>
      </c>
      <c r="H11" s="10">
        <v>222</v>
      </c>
      <c r="I11" s="9">
        <f aca="true" t="shared" si="3" ref="I11:I30">-D11/$B$8*100</f>
        <v>-1.5347633136094674</v>
      </c>
      <c r="J11" s="9">
        <f aca="true" t="shared" si="4" ref="J11:J30">E11/$B$8*100</f>
        <v>1.560787858864782</v>
      </c>
      <c r="L11" s="9">
        <f aca="true" t="shared" si="5" ref="L11:L30">-G11/$B$8*100</f>
        <v>-0.17532325224632916</v>
      </c>
      <c r="M11" s="9">
        <f aca="true" t="shared" si="6" ref="M11:M30">H11/$B$8*100</f>
        <v>0.15203813280736359</v>
      </c>
    </row>
    <row r="12" spans="1:13" ht="10.5">
      <c r="A12" s="7" t="s">
        <v>7</v>
      </c>
      <c r="B12" s="19">
        <f t="shared" si="0"/>
        <v>4844</v>
      </c>
      <c r="C12" s="2">
        <f t="shared" si="2"/>
        <v>4441</v>
      </c>
      <c r="D12" s="10">
        <v>2269</v>
      </c>
      <c r="E12" s="10">
        <v>2172</v>
      </c>
      <c r="F12" s="2">
        <f t="shared" si="1"/>
        <v>403</v>
      </c>
      <c r="G12" s="10">
        <v>208</v>
      </c>
      <c r="H12" s="10">
        <v>195</v>
      </c>
      <c r="I12" s="9">
        <f t="shared" si="3"/>
        <v>-1.5539392943239096</v>
      </c>
      <c r="J12" s="9">
        <f t="shared" si="4"/>
        <v>1.487508218277449</v>
      </c>
      <c r="L12" s="9">
        <f t="shared" si="5"/>
        <v>-0.14245014245014245</v>
      </c>
      <c r="M12" s="9">
        <f t="shared" si="6"/>
        <v>0.13354700854700854</v>
      </c>
    </row>
    <row r="13" spans="1:13" ht="10.5">
      <c r="A13" s="7" t="s">
        <v>4</v>
      </c>
      <c r="B13" s="19">
        <f t="shared" si="0"/>
        <v>5442</v>
      </c>
      <c r="C13" s="2">
        <f t="shared" si="2"/>
        <v>4722</v>
      </c>
      <c r="D13" s="10">
        <v>2329</v>
      </c>
      <c r="E13" s="10">
        <v>2393</v>
      </c>
      <c r="F13" s="2">
        <f t="shared" si="1"/>
        <v>720</v>
      </c>
      <c r="G13" s="10">
        <v>360</v>
      </c>
      <c r="H13" s="10">
        <v>360</v>
      </c>
      <c r="I13" s="9">
        <f t="shared" si="3"/>
        <v>-1.5950306815691433</v>
      </c>
      <c r="J13" s="9">
        <f t="shared" si="4"/>
        <v>1.6388614946307254</v>
      </c>
      <c r="L13" s="9">
        <f t="shared" si="5"/>
        <v>-0.2465483234714004</v>
      </c>
      <c r="M13" s="9">
        <f t="shared" si="6"/>
        <v>0.2465483234714004</v>
      </c>
    </row>
    <row r="14" spans="1:13" ht="10.5">
      <c r="A14" s="7" t="s">
        <v>8</v>
      </c>
      <c r="B14" s="19">
        <f t="shared" si="0"/>
        <v>7586</v>
      </c>
      <c r="C14" s="2">
        <f t="shared" si="2"/>
        <v>5338</v>
      </c>
      <c r="D14" s="10">
        <v>2609</v>
      </c>
      <c r="E14" s="10">
        <v>2729</v>
      </c>
      <c r="F14" s="2">
        <f t="shared" si="1"/>
        <v>2248</v>
      </c>
      <c r="G14" s="10">
        <v>979</v>
      </c>
      <c r="H14" s="10">
        <v>1269</v>
      </c>
      <c r="I14" s="9">
        <f t="shared" si="3"/>
        <v>-1.7867904887135657</v>
      </c>
      <c r="J14" s="9">
        <f t="shared" si="4"/>
        <v>1.8689732632040323</v>
      </c>
      <c r="L14" s="9">
        <f t="shared" si="5"/>
        <v>-0.6704744685513916</v>
      </c>
      <c r="M14" s="9">
        <f t="shared" si="6"/>
        <v>0.8690828402366864</v>
      </c>
    </row>
    <row r="15" spans="1:13" ht="10.5">
      <c r="A15" s="7" t="s">
        <v>9</v>
      </c>
      <c r="B15" s="19">
        <f t="shared" si="0"/>
        <v>11513</v>
      </c>
      <c r="C15" s="2">
        <f t="shared" si="2"/>
        <v>7648</v>
      </c>
      <c r="D15" s="10">
        <v>3567</v>
      </c>
      <c r="E15" s="10">
        <v>4081</v>
      </c>
      <c r="F15" s="2">
        <f t="shared" si="1"/>
        <v>3865</v>
      </c>
      <c r="G15" s="10">
        <v>1499</v>
      </c>
      <c r="H15" s="10">
        <v>2366</v>
      </c>
      <c r="I15" s="9">
        <f t="shared" si="3"/>
        <v>-2.4428829717291256</v>
      </c>
      <c r="J15" s="9">
        <f t="shared" si="4"/>
        <v>2.7948991891299584</v>
      </c>
      <c r="L15" s="9">
        <f t="shared" si="5"/>
        <v>-1.0265998246767478</v>
      </c>
      <c r="M15" s="9">
        <f t="shared" si="6"/>
        <v>1.6203703703703702</v>
      </c>
    </row>
    <row r="16" spans="1:13" ht="10.5">
      <c r="A16" s="7" t="s">
        <v>10</v>
      </c>
      <c r="B16" s="19">
        <f t="shared" si="0"/>
        <v>11713</v>
      </c>
      <c r="C16" s="2">
        <f t="shared" si="2"/>
        <v>8271</v>
      </c>
      <c r="D16" s="10">
        <v>3956</v>
      </c>
      <c r="E16" s="10">
        <v>4315</v>
      </c>
      <c r="F16" s="2">
        <f t="shared" si="1"/>
        <v>3442</v>
      </c>
      <c r="G16" s="10">
        <v>1411</v>
      </c>
      <c r="H16" s="10">
        <v>2031</v>
      </c>
      <c r="I16" s="9">
        <f t="shared" si="3"/>
        <v>-2.7092921323690558</v>
      </c>
      <c r="J16" s="9">
        <f t="shared" si="4"/>
        <v>2.9551555993863685</v>
      </c>
      <c r="L16" s="9">
        <f t="shared" si="5"/>
        <v>-0.9663324567170721</v>
      </c>
      <c r="M16" s="9">
        <f t="shared" si="6"/>
        <v>1.3909434582511506</v>
      </c>
    </row>
    <row r="17" spans="1:13" ht="10.5">
      <c r="A17" s="7" t="s">
        <v>11</v>
      </c>
      <c r="B17" s="19">
        <f t="shared" si="0"/>
        <v>10419</v>
      </c>
      <c r="C17" s="2">
        <f t="shared" si="2"/>
        <v>8047</v>
      </c>
      <c r="D17" s="10">
        <v>3903</v>
      </c>
      <c r="E17" s="10">
        <v>4144</v>
      </c>
      <c r="F17" s="2">
        <f t="shared" si="1"/>
        <v>2372</v>
      </c>
      <c r="G17" s="10">
        <v>1033</v>
      </c>
      <c r="H17" s="10">
        <v>1339</v>
      </c>
      <c r="I17" s="9">
        <f t="shared" si="3"/>
        <v>-2.672994740302433</v>
      </c>
      <c r="J17" s="9">
        <f t="shared" si="4"/>
        <v>2.8380451457374534</v>
      </c>
      <c r="L17" s="9">
        <f t="shared" si="5"/>
        <v>-0.7074567170721017</v>
      </c>
      <c r="M17" s="9">
        <f t="shared" si="6"/>
        <v>0.9170227920227919</v>
      </c>
    </row>
    <row r="18" spans="1:13" ht="10.5">
      <c r="A18" s="7" t="s">
        <v>12</v>
      </c>
      <c r="B18" s="19">
        <f t="shared" si="0"/>
        <v>10178</v>
      </c>
      <c r="C18" s="2">
        <f t="shared" si="2"/>
        <v>8354</v>
      </c>
      <c r="D18" s="10">
        <v>4014</v>
      </c>
      <c r="E18" s="10">
        <v>4340</v>
      </c>
      <c r="F18" s="2">
        <f t="shared" si="1"/>
        <v>1824</v>
      </c>
      <c r="G18" s="10">
        <v>782</v>
      </c>
      <c r="H18" s="10">
        <v>1042</v>
      </c>
      <c r="I18" s="9">
        <f t="shared" si="3"/>
        <v>-2.7490138067061145</v>
      </c>
      <c r="J18" s="9">
        <f t="shared" si="4"/>
        <v>2.972277010738549</v>
      </c>
      <c r="L18" s="9">
        <f t="shared" si="5"/>
        <v>-0.5355577470962086</v>
      </c>
      <c r="M18" s="9">
        <f t="shared" si="6"/>
        <v>0.7136204251588867</v>
      </c>
    </row>
    <row r="19" spans="1:13" ht="10.5">
      <c r="A19" s="7" t="s">
        <v>13</v>
      </c>
      <c r="B19" s="19">
        <f t="shared" si="0"/>
        <v>9820</v>
      </c>
      <c r="C19" s="2">
        <f t="shared" si="2"/>
        <v>8388</v>
      </c>
      <c r="D19" s="10">
        <v>3954</v>
      </c>
      <c r="E19" s="10">
        <v>4434</v>
      </c>
      <c r="F19" s="2">
        <f t="shared" si="1"/>
        <v>1432</v>
      </c>
      <c r="G19" s="10">
        <v>628</v>
      </c>
      <c r="H19" s="10">
        <v>804</v>
      </c>
      <c r="I19" s="9">
        <f t="shared" si="3"/>
        <v>-2.707922419460881</v>
      </c>
      <c r="J19" s="9">
        <f t="shared" si="4"/>
        <v>3.0366535174227485</v>
      </c>
      <c r="L19" s="9">
        <f t="shared" si="5"/>
        <v>-0.4300898531667763</v>
      </c>
      <c r="M19" s="9">
        <f t="shared" si="6"/>
        <v>0.5506245890861275</v>
      </c>
    </row>
    <row r="20" spans="1:13" ht="10.5">
      <c r="A20" s="7" t="s">
        <v>14</v>
      </c>
      <c r="B20" s="19">
        <f t="shared" si="0"/>
        <v>9678</v>
      </c>
      <c r="C20" s="2">
        <f t="shared" si="2"/>
        <v>8405</v>
      </c>
      <c r="D20" s="10">
        <v>3819</v>
      </c>
      <c r="E20" s="10">
        <v>4586</v>
      </c>
      <c r="F20" s="2">
        <f t="shared" si="1"/>
        <v>1273</v>
      </c>
      <c r="G20" s="10">
        <v>529</v>
      </c>
      <c r="H20" s="10">
        <v>744</v>
      </c>
      <c r="I20" s="9">
        <f t="shared" si="3"/>
        <v>-2.615466798159106</v>
      </c>
      <c r="J20" s="9">
        <f t="shared" si="4"/>
        <v>3.140751698444006</v>
      </c>
      <c r="L20" s="9">
        <f t="shared" si="5"/>
        <v>-0.36228906421214113</v>
      </c>
      <c r="M20" s="9">
        <f t="shared" si="6"/>
        <v>0.5095332018408941</v>
      </c>
    </row>
    <row r="21" spans="1:13" ht="10.5">
      <c r="A21" s="7" t="s">
        <v>15</v>
      </c>
      <c r="B21" s="19">
        <f t="shared" si="0"/>
        <v>10213</v>
      </c>
      <c r="C21" s="2">
        <f t="shared" si="2"/>
        <v>9166</v>
      </c>
      <c r="D21" s="10">
        <v>4114</v>
      </c>
      <c r="E21" s="10">
        <v>5052</v>
      </c>
      <c r="F21" s="2">
        <f t="shared" si="1"/>
        <v>1047</v>
      </c>
      <c r="G21" s="10">
        <v>438</v>
      </c>
      <c r="H21" s="10">
        <v>609</v>
      </c>
      <c r="I21" s="9">
        <f t="shared" si="3"/>
        <v>-2.8174994521148364</v>
      </c>
      <c r="J21" s="9">
        <f t="shared" si="4"/>
        <v>3.459894806048652</v>
      </c>
      <c r="L21" s="9">
        <f t="shared" si="5"/>
        <v>-0.2999671268902038</v>
      </c>
      <c r="M21" s="9">
        <f t="shared" si="6"/>
        <v>0.41707758053911903</v>
      </c>
    </row>
    <row r="22" spans="1:13" ht="10.5">
      <c r="A22" s="7" t="s">
        <v>16</v>
      </c>
      <c r="B22" s="19">
        <f t="shared" si="0"/>
        <v>9503</v>
      </c>
      <c r="C22" s="2">
        <f t="shared" si="2"/>
        <v>8690</v>
      </c>
      <c r="D22" s="10">
        <v>3742</v>
      </c>
      <c r="E22" s="10">
        <v>4948</v>
      </c>
      <c r="F22" s="2">
        <f t="shared" si="1"/>
        <v>813</v>
      </c>
      <c r="G22" s="10">
        <v>315</v>
      </c>
      <c r="H22" s="10">
        <v>498</v>
      </c>
      <c r="I22" s="9">
        <f t="shared" si="3"/>
        <v>-2.5627328511943896</v>
      </c>
      <c r="J22" s="9">
        <f t="shared" si="4"/>
        <v>3.388669734823581</v>
      </c>
      <c r="L22" s="9">
        <f t="shared" si="5"/>
        <v>-0.21572978303747536</v>
      </c>
      <c r="M22" s="9">
        <f t="shared" si="6"/>
        <v>0.3410585141354372</v>
      </c>
    </row>
    <row r="23" spans="1:13" ht="10.5">
      <c r="A23" s="7" t="s">
        <v>17</v>
      </c>
      <c r="B23" s="19">
        <f t="shared" si="0"/>
        <v>8145</v>
      </c>
      <c r="C23" s="2">
        <f t="shared" si="2"/>
        <v>7628</v>
      </c>
      <c r="D23" s="10">
        <v>3179</v>
      </c>
      <c r="E23" s="10">
        <v>4449</v>
      </c>
      <c r="F23" s="2">
        <f t="shared" si="1"/>
        <v>517</v>
      </c>
      <c r="G23" s="10">
        <v>201</v>
      </c>
      <c r="H23" s="10">
        <v>316</v>
      </c>
      <c r="I23" s="9">
        <f t="shared" si="3"/>
        <v>-2.1771586675432832</v>
      </c>
      <c r="J23" s="9">
        <f t="shared" si="4"/>
        <v>3.0469263642340567</v>
      </c>
      <c r="L23" s="9">
        <f t="shared" si="5"/>
        <v>-0.1376561472715319</v>
      </c>
      <c r="M23" s="9">
        <f t="shared" si="6"/>
        <v>0.2164146394915626</v>
      </c>
    </row>
    <row r="24" spans="1:13" ht="10.5">
      <c r="A24" s="7" t="s">
        <v>18</v>
      </c>
      <c r="B24" s="19">
        <f t="shared" si="0"/>
        <v>7582</v>
      </c>
      <c r="C24" s="2">
        <f t="shared" si="2"/>
        <v>7223</v>
      </c>
      <c r="D24" s="10">
        <v>2908</v>
      </c>
      <c r="E24" s="10">
        <v>4315</v>
      </c>
      <c r="F24" s="2">
        <f t="shared" si="1"/>
        <v>359</v>
      </c>
      <c r="G24" s="10">
        <v>159</v>
      </c>
      <c r="H24" s="10">
        <v>200</v>
      </c>
      <c r="I24" s="9">
        <f t="shared" si="3"/>
        <v>-1.9915625684856455</v>
      </c>
      <c r="J24" s="9">
        <f t="shared" si="4"/>
        <v>2.9551555993863685</v>
      </c>
      <c r="L24" s="9">
        <f t="shared" si="5"/>
        <v>-0.10889217619986852</v>
      </c>
      <c r="M24" s="9">
        <f t="shared" si="6"/>
        <v>0.13697129081744466</v>
      </c>
    </row>
    <row r="25" spans="1:13" ht="10.5">
      <c r="A25" s="8" t="s">
        <v>19</v>
      </c>
      <c r="B25" s="19">
        <f t="shared" si="0"/>
        <v>6510</v>
      </c>
      <c r="C25" s="2">
        <f t="shared" si="2"/>
        <v>6286</v>
      </c>
      <c r="D25" s="10">
        <v>2464</v>
      </c>
      <c r="E25" s="10">
        <v>3822</v>
      </c>
      <c r="F25" s="2">
        <f t="shared" si="1"/>
        <v>224</v>
      </c>
      <c r="G25" s="10">
        <v>102</v>
      </c>
      <c r="H25" s="10">
        <v>122</v>
      </c>
      <c r="I25" s="9">
        <f t="shared" si="3"/>
        <v>-1.6874863028709182</v>
      </c>
      <c r="J25" s="9">
        <f t="shared" si="4"/>
        <v>2.6175213675213675</v>
      </c>
      <c r="L25" s="9">
        <f t="shared" si="5"/>
        <v>-0.06985535831689678</v>
      </c>
      <c r="M25" s="9">
        <f t="shared" si="6"/>
        <v>0.08355248739864124</v>
      </c>
    </row>
    <row r="26" spans="1:13" ht="10.5">
      <c r="A26" s="8" t="s">
        <v>20</v>
      </c>
      <c r="B26" s="19">
        <f t="shared" si="0"/>
        <v>4947</v>
      </c>
      <c r="C26" s="2">
        <f t="shared" si="2"/>
        <v>4818</v>
      </c>
      <c r="D26" s="10">
        <v>1630</v>
      </c>
      <c r="E26" s="10">
        <v>3188</v>
      </c>
      <c r="F26" s="2">
        <f t="shared" si="1"/>
        <v>129</v>
      </c>
      <c r="G26" s="10">
        <v>54</v>
      </c>
      <c r="H26" s="10">
        <v>75</v>
      </c>
      <c r="I26" s="9">
        <f t="shared" si="3"/>
        <v>-1.116316020162174</v>
      </c>
      <c r="J26" s="9">
        <f t="shared" si="4"/>
        <v>2.183322375630068</v>
      </c>
      <c r="L26" s="9">
        <f t="shared" si="5"/>
        <v>-0.03698224852071006</v>
      </c>
      <c r="M26" s="9">
        <f t="shared" si="6"/>
        <v>0.051364234056541745</v>
      </c>
    </row>
    <row r="27" spans="1:13" ht="10.5">
      <c r="A27" s="8" t="s">
        <v>73</v>
      </c>
      <c r="B27" s="19">
        <f t="shared" si="0"/>
        <v>4318</v>
      </c>
      <c r="C27" s="2">
        <f t="shared" si="2"/>
        <v>4250</v>
      </c>
      <c r="D27" s="10">
        <v>1345</v>
      </c>
      <c r="E27" s="10">
        <v>2905</v>
      </c>
      <c r="F27" s="2">
        <f t="shared" si="1"/>
        <v>68</v>
      </c>
      <c r="G27" s="10">
        <v>30</v>
      </c>
      <c r="H27" s="10">
        <v>38</v>
      </c>
      <c r="I27" s="9">
        <f t="shared" si="3"/>
        <v>-0.9211319307473154</v>
      </c>
      <c r="J27" s="9">
        <f t="shared" si="4"/>
        <v>1.9895079991233837</v>
      </c>
      <c r="L27" s="9">
        <f t="shared" si="5"/>
        <v>-0.0205456936226167</v>
      </c>
      <c r="M27" s="9">
        <f t="shared" si="6"/>
        <v>0.026024545255314484</v>
      </c>
    </row>
    <row r="28" spans="1:13" ht="10.5">
      <c r="A28" s="8" t="s">
        <v>74</v>
      </c>
      <c r="B28" s="19">
        <f t="shared" si="0"/>
        <v>2414</v>
      </c>
      <c r="C28" s="2">
        <f t="shared" si="2"/>
        <v>2383</v>
      </c>
      <c r="D28" s="10">
        <v>612</v>
      </c>
      <c r="E28" s="10">
        <v>1771</v>
      </c>
      <c r="F28" s="2">
        <f t="shared" si="1"/>
        <v>31</v>
      </c>
      <c r="G28" s="10">
        <v>13</v>
      </c>
      <c r="H28" s="10">
        <v>18</v>
      </c>
      <c r="I28" s="9">
        <f t="shared" si="3"/>
        <v>-0.41913214990138065</v>
      </c>
      <c r="J28" s="9">
        <f t="shared" si="4"/>
        <v>1.2128807801884725</v>
      </c>
      <c r="L28" s="9">
        <f t="shared" si="5"/>
        <v>-0.008903133903133903</v>
      </c>
      <c r="M28" s="9">
        <f t="shared" si="6"/>
        <v>0.01232741617357002</v>
      </c>
    </row>
    <row r="29" spans="1:13" ht="10.5">
      <c r="A29" s="8" t="s">
        <v>75</v>
      </c>
      <c r="B29" s="19">
        <f t="shared" si="0"/>
        <v>708</v>
      </c>
      <c r="C29" s="2">
        <f t="shared" si="2"/>
        <v>700</v>
      </c>
      <c r="D29" s="10">
        <v>130</v>
      </c>
      <c r="E29" s="10">
        <v>570</v>
      </c>
      <c r="F29" s="2">
        <f t="shared" si="1"/>
        <v>8</v>
      </c>
      <c r="G29" s="10">
        <v>4</v>
      </c>
      <c r="H29" s="10">
        <v>4</v>
      </c>
      <c r="I29" s="9">
        <f t="shared" si="3"/>
        <v>-0.08903133903133903</v>
      </c>
      <c r="J29" s="9">
        <f t="shared" si="4"/>
        <v>0.39036817882971725</v>
      </c>
      <c r="L29" s="9">
        <f t="shared" si="5"/>
        <v>-0.002739425816348893</v>
      </c>
      <c r="M29" s="9">
        <f t="shared" si="6"/>
        <v>0.002739425816348893</v>
      </c>
    </row>
    <row r="30" spans="1:13" ht="10.5">
      <c r="A30" s="8" t="s">
        <v>76</v>
      </c>
      <c r="B30" s="19">
        <f t="shared" si="0"/>
        <v>123</v>
      </c>
      <c r="C30" s="2">
        <f t="shared" si="2"/>
        <v>121</v>
      </c>
      <c r="D30" s="1">
        <v>22</v>
      </c>
      <c r="E30" s="1">
        <v>99</v>
      </c>
      <c r="F30" s="2">
        <f t="shared" si="1"/>
        <v>2</v>
      </c>
      <c r="G30" s="10">
        <v>1</v>
      </c>
      <c r="H30" s="10">
        <v>1</v>
      </c>
      <c r="I30" s="9">
        <f t="shared" si="3"/>
        <v>-0.015066841989918913</v>
      </c>
      <c r="J30" s="9">
        <f t="shared" si="4"/>
        <v>0.06780078895463511</v>
      </c>
      <c r="L30" s="9">
        <f t="shared" si="5"/>
        <v>-0.0006848564540872233</v>
      </c>
      <c r="M30" s="9">
        <f t="shared" si="6"/>
        <v>0.0006848564540872233</v>
      </c>
    </row>
    <row r="31" spans="1:8" ht="10.5">
      <c r="A31" s="8" t="s">
        <v>85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0.5">
      <c r="A32" s="8"/>
      <c r="B32" s="19"/>
      <c r="C32" s="2"/>
      <c r="F32" s="2"/>
      <c r="G32" s="10"/>
      <c r="H32" s="10"/>
    </row>
    <row r="33" spans="1:8" ht="10.5">
      <c r="A33" s="1" t="s">
        <v>89</v>
      </c>
      <c r="B33" s="19"/>
      <c r="C33" s="2"/>
      <c r="F33" s="2"/>
      <c r="G33" s="10"/>
      <c r="H33" s="10"/>
    </row>
    <row r="34" spans="1:8" ht="10.5">
      <c r="A34" s="8"/>
      <c r="B34" s="19"/>
      <c r="C34" s="2"/>
      <c r="F34" s="2"/>
      <c r="G34" s="10"/>
      <c r="H34" s="10"/>
    </row>
    <row r="63" spans="1:2" ht="10.5">
      <c r="A63" s="11" t="s">
        <v>83</v>
      </c>
      <c r="B63" s="11"/>
    </row>
    <row r="64" ht="10.5" thickBot="1"/>
    <row r="65" spans="1:6" ht="31.5" thickBot="1">
      <c r="A65" s="12"/>
      <c r="B65" s="13"/>
      <c r="C65" s="13"/>
      <c r="D65" s="13"/>
      <c r="E65" s="14" t="s">
        <v>82</v>
      </c>
      <c r="F65" s="15" t="s">
        <v>50</v>
      </c>
    </row>
    <row r="67" spans="1:15" ht="9.75">
      <c r="A67" s="1" t="s">
        <v>81</v>
      </c>
      <c r="E67" s="9">
        <f>+F8*100/B8</f>
        <v>15.031229454306377</v>
      </c>
      <c r="F67" s="9">
        <f>+E67*100/MM!E67</f>
        <v>95.01598499302267</v>
      </c>
      <c r="N67" s="9"/>
      <c r="O67" s="9"/>
    </row>
    <row r="68" spans="1:15" ht="9.75">
      <c r="A68" s="1" t="s">
        <v>44</v>
      </c>
      <c r="E68" s="9">
        <f>+(SUM(B10:B12)*100/B$8)</f>
        <v>10.412557527942143</v>
      </c>
      <c r="F68" s="9">
        <f>+E68*100/MM!E68</f>
        <v>80.7563467893252</v>
      </c>
      <c r="N68" s="9"/>
      <c r="O68" s="9"/>
    </row>
    <row r="69" spans="1:15" ht="9.75">
      <c r="A69" s="1" t="s">
        <v>45</v>
      </c>
      <c r="E69" s="9">
        <f>+(SUM(B23:B30)*100/B$8)</f>
        <v>23.796707210168748</v>
      </c>
      <c r="F69" s="9">
        <f>+E69*100/MM!E69</f>
        <v>118.81569492922313</v>
      </c>
      <c r="N69" s="9"/>
      <c r="O69" s="9"/>
    </row>
    <row r="70" spans="1:15" ht="9.75">
      <c r="A70" s="1" t="s">
        <v>46</v>
      </c>
      <c r="E70" s="9">
        <f>+(SUM(B26:B30)*100/B$8)</f>
        <v>8.567554240631164</v>
      </c>
      <c r="F70" s="9">
        <f>+E70*100/MM!E70</f>
        <v>120.95144508579409</v>
      </c>
      <c r="N70" s="9"/>
      <c r="O70" s="9"/>
    </row>
    <row r="71" spans="1:15" ht="9.75">
      <c r="A71" s="1" t="s">
        <v>47</v>
      </c>
      <c r="E71" s="9">
        <f>SUM(B10:B12)*100/SUM(B23:B30)</f>
        <v>43.75629550752583</v>
      </c>
      <c r="F71" s="9">
        <f>+E71*100/MM!E71</f>
        <v>67.9677435185904</v>
      </c>
      <c r="N71" s="9"/>
      <c r="O71" s="9"/>
    </row>
    <row r="72" spans="1:15" ht="9.75">
      <c r="A72" s="1" t="s">
        <v>48</v>
      </c>
      <c r="E72" s="9">
        <f>+B10*100/B11</f>
        <v>107.28291316526611</v>
      </c>
      <c r="F72" s="9">
        <f>+E72*100/MM!E72</f>
        <v>115.53821851383839</v>
      </c>
      <c r="N72" s="9"/>
      <c r="O72" s="9"/>
    </row>
    <row r="74" ht="9.75">
      <c r="A74" s="1" t="s">
        <v>49</v>
      </c>
    </row>
    <row r="75" ht="9.75">
      <c r="A75" s="1" t="s">
        <v>90</v>
      </c>
    </row>
    <row r="77" ht="9.75">
      <c r="A77" s="1" t="s">
        <v>88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showGridLines="0" zoomScalePageLayoutView="0" workbookViewId="0" topLeftCell="A46">
      <selection activeCell="N66" sqref="N66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9" ht="10.5" thickBot="1">
      <c r="A1" s="11" t="s">
        <v>21</v>
      </c>
      <c r="B1" s="11"/>
      <c r="E1" s="11" t="s">
        <v>22</v>
      </c>
      <c r="F1" s="11" t="s">
        <v>28</v>
      </c>
      <c r="I1" s="38" t="str">
        <f>F1&amp;" "&amp;MM!$I$1</f>
        <v>05. CHAMARTÍN 01.01.21</v>
      </c>
    </row>
    <row r="2" spans="1:7" ht="10.5" thickBot="1">
      <c r="A2" s="11" t="s">
        <v>77</v>
      </c>
      <c r="B2" s="11"/>
      <c r="G2" s="21" t="s">
        <v>84</v>
      </c>
    </row>
    <row r="3" spans="1:9" ht="10.5">
      <c r="A3" s="11" t="s">
        <v>92</v>
      </c>
      <c r="B3" s="11"/>
      <c r="I3" s="36" t="s">
        <v>87</v>
      </c>
    </row>
    <row r="4" spans="1:2" ht="10.5" thickBot="1">
      <c r="A4" s="11"/>
      <c r="B4" s="11"/>
    </row>
    <row r="5" spans="1:8" ht="10.5" thickBot="1">
      <c r="A5" s="39" t="s">
        <v>23</v>
      </c>
      <c r="B5" s="42" t="s">
        <v>80</v>
      </c>
      <c r="C5" s="41" t="s">
        <v>78</v>
      </c>
      <c r="D5" s="41"/>
      <c r="E5" s="41"/>
      <c r="F5" s="41" t="s">
        <v>79</v>
      </c>
      <c r="G5" s="41"/>
      <c r="H5" s="41"/>
    </row>
    <row r="6" spans="1:8" ht="18" customHeight="1" thickBot="1">
      <c r="A6" s="40"/>
      <c r="B6" s="43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0.5">
      <c r="A8" s="5" t="s">
        <v>0</v>
      </c>
      <c r="B8" s="19">
        <f>+C8+F8</f>
        <v>145700</v>
      </c>
      <c r="C8" s="2">
        <f>+D8+E8</f>
        <v>130641</v>
      </c>
      <c r="D8" s="2">
        <f>SUM(D10:D31)</f>
        <v>59490</v>
      </c>
      <c r="E8" s="2">
        <f>SUM(E10:E31)</f>
        <v>71151</v>
      </c>
      <c r="F8" s="2">
        <f>+G8+H8</f>
        <v>15059</v>
      </c>
      <c r="G8" s="2">
        <f>SUM(G10:G31)</f>
        <v>6109</v>
      </c>
      <c r="H8" s="2">
        <f>SUM(H10:H31)</f>
        <v>8950</v>
      </c>
    </row>
    <row r="9" spans="1:8" ht="9.75">
      <c r="A9" s="6"/>
      <c r="B9" s="6"/>
      <c r="C9" s="3"/>
      <c r="D9" s="4"/>
      <c r="E9" s="4"/>
      <c r="F9" s="3"/>
      <c r="G9" s="10"/>
      <c r="H9" s="10"/>
    </row>
    <row r="10" spans="1:13" ht="10.5">
      <c r="A10" s="7" t="s">
        <v>5</v>
      </c>
      <c r="B10" s="19">
        <f aca="true" t="shared" si="0" ref="B10:B31">+C10+F10</f>
        <v>6438</v>
      </c>
      <c r="C10" s="2">
        <f>+D10+E10</f>
        <v>5912</v>
      </c>
      <c r="D10" s="10">
        <v>3017</v>
      </c>
      <c r="E10" s="10">
        <v>2895</v>
      </c>
      <c r="F10" s="2">
        <f aca="true" t="shared" si="1" ref="F10:F31">+G10+H10</f>
        <v>526</v>
      </c>
      <c r="G10" s="10">
        <v>278</v>
      </c>
      <c r="H10" s="10">
        <v>248</v>
      </c>
      <c r="I10" s="9">
        <f>-D10/$B$8*100</f>
        <v>-2.0706932052161977</v>
      </c>
      <c r="J10" s="9">
        <f>E10/$B$8*100</f>
        <v>1.9869595058339053</v>
      </c>
      <c r="L10" s="9">
        <f>-G10/$B$8*100</f>
        <v>-0.19080301990391216</v>
      </c>
      <c r="M10" s="9">
        <f>H10/$B$8*100</f>
        <v>0.1702127659574468</v>
      </c>
    </row>
    <row r="11" spans="1:13" ht="10.5">
      <c r="A11" s="7" t="s">
        <v>6</v>
      </c>
      <c r="B11" s="19">
        <f t="shared" si="0"/>
        <v>6317</v>
      </c>
      <c r="C11" s="2">
        <f aca="true" t="shared" si="2" ref="C11:C31">+D11+E11</f>
        <v>5892</v>
      </c>
      <c r="D11" s="10">
        <v>2965</v>
      </c>
      <c r="E11" s="10">
        <v>2927</v>
      </c>
      <c r="F11" s="2">
        <f t="shared" si="1"/>
        <v>425</v>
      </c>
      <c r="G11" s="10">
        <v>206</v>
      </c>
      <c r="H11" s="10">
        <v>219</v>
      </c>
      <c r="I11" s="9">
        <f aca="true" t="shared" si="3" ref="I11:I30">-D11/$B$8*100</f>
        <v>-2.035003431708991</v>
      </c>
      <c r="J11" s="9">
        <f aca="true" t="shared" si="4" ref="J11:J30">E11/$B$8*100</f>
        <v>2.0089224433768016</v>
      </c>
      <c r="L11" s="9">
        <f aca="true" t="shared" si="5" ref="L11:L30">-G11/$B$8*100</f>
        <v>-0.14138641043239533</v>
      </c>
      <c r="M11" s="9">
        <f aca="true" t="shared" si="6" ref="M11:M30">H11/$B$8*100</f>
        <v>0.15030885380919698</v>
      </c>
    </row>
    <row r="12" spans="1:13" ht="10.5">
      <c r="A12" s="7" t="s">
        <v>7</v>
      </c>
      <c r="B12" s="19">
        <f t="shared" si="0"/>
        <v>5950</v>
      </c>
      <c r="C12" s="2">
        <f t="shared" si="2"/>
        <v>5610</v>
      </c>
      <c r="D12" s="10">
        <v>2853</v>
      </c>
      <c r="E12" s="10">
        <v>2757</v>
      </c>
      <c r="F12" s="2">
        <f t="shared" si="1"/>
        <v>340</v>
      </c>
      <c r="G12" s="10">
        <v>165</v>
      </c>
      <c r="H12" s="10">
        <v>175</v>
      </c>
      <c r="I12" s="9">
        <f t="shared" si="3"/>
        <v>-1.9581331503088537</v>
      </c>
      <c r="J12" s="9">
        <f t="shared" si="4"/>
        <v>1.8922443376801645</v>
      </c>
      <c r="L12" s="9">
        <f t="shared" si="5"/>
        <v>-0.11324639670555936</v>
      </c>
      <c r="M12" s="9">
        <f t="shared" si="6"/>
        <v>0.12010981468771448</v>
      </c>
    </row>
    <row r="13" spans="1:13" ht="10.5">
      <c r="A13" s="7" t="s">
        <v>4</v>
      </c>
      <c r="B13" s="19">
        <f t="shared" si="0"/>
        <v>5805</v>
      </c>
      <c r="C13" s="2">
        <f t="shared" si="2"/>
        <v>5426</v>
      </c>
      <c r="D13" s="10">
        <v>2690</v>
      </c>
      <c r="E13" s="10">
        <v>2736</v>
      </c>
      <c r="F13" s="2">
        <f t="shared" si="1"/>
        <v>379</v>
      </c>
      <c r="G13" s="10">
        <v>184</v>
      </c>
      <c r="H13" s="10">
        <v>195</v>
      </c>
      <c r="I13" s="9">
        <f t="shared" si="3"/>
        <v>-1.8462594371997254</v>
      </c>
      <c r="J13" s="9">
        <f t="shared" si="4"/>
        <v>1.8778311599176392</v>
      </c>
      <c r="L13" s="9">
        <f t="shared" si="5"/>
        <v>-0.1262868908716541</v>
      </c>
      <c r="M13" s="9">
        <f t="shared" si="6"/>
        <v>0.1338366506520247</v>
      </c>
    </row>
    <row r="14" spans="1:13" ht="10.5">
      <c r="A14" s="7" t="s">
        <v>8</v>
      </c>
      <c r="B14" s="19">
        <f t="shared" si="0"/>
        <v>6500</v>
      </c>
      <c r="C14" s="2">
        <f t="shared" si="2"/>
        <v>5493</v>
      </c>
      <c r="D14" s="10">
        <v>2769</v>
      </c>
      <c r="E14" s="10">
        <v>2724</v>
      </c>
      <c r="F14" s="2">
        <f t="shared" si="1"/>
        <v>1007</v>
      </c>
      <c r="G14" s="10">
        <v>388</v>
      </c>
      <c r="H14" s="10">
        <v>619</v>
      </c>
      <c r="I14" s="9">
        <f t="shared" si="3"/>
        <v>-1.9004804392587509</v>
      </c>
      <c r="J14" s="9">
        <f t="shared" si="4"/>
        <v>1.869595058339053</v>
      </c>
      <c r="L14" s="9">
        <f t="shared" si="5"/>
        <v>-0.26630061770761837</v>
      </c>
      <c r="M14" s="9">
        <f t="shared" si="6"/>
        <v>0.4248455730954015</v>
      </c>
    </row>
    <row r="15" spans="1:13" ht="10.5">
      <c r="A15" s="7" t="s">
        <v>9</v>
      </c>
      <c r="B15" s="19">
        <f t="shared" si="0"/>
        <v>9548</v>
      </c>
      <c r="C15" s="2">
        <f t="shared" si="2"/>
        <v>7537</v>
      </c>
      <c r="D15" s="10">
        <v>3718</v>
      </c>
      <c r="E15" s="10">
        <v>3819</v>
      </c>
      <c r="F15" s="2">
        <f t="shared" si="1"/>
        <v>2011</v>
      </c>
      <c r="G15" s="10">
        <v>763</v>
      </c>
      <c r="H15" s="10">
        <v>1248</v>
      </c>
      <c r="I15" s="9">
        <f t="shared" si="3"/>
        <v>-2.551818805765271</v>
      </c>
      <c r="J15" s="9">
        <f t="shared" si="4"/>
        <v>2.6211393273850376</v>
      </c>
      <c r="L15" s="9">
        <f t="shared" si="5"/>
        <v>-0.5236787920384351</v>
      </c>
      <c r="M15" s="9">
        <f t="shared" si="6"/>
        <v>0.8565545641729582</v>
      </c>
    </row>
    <row r="16" spans="1:13" ht="10.5">
      <c r="A16" s="7" t="s">
        <v>10</v>
      </c>
      <c r="B16" s="19">
        <f t="shared" si="0"/>
        <v>10569</v>
      </c>
      <c r="C16" s="2">
        <f t="shared" si="2"/>
        <v>8281</v>
      </c>
      <c r="D16" s="10">
        <v>4089</v>
      </c>
      <c r="E16" s="10">
        <v>4192</v>
      </c>
      <c r="F16" s="2">
        <f t="shared" si="1"/>
        <v>2288</v>
      </c>
      <c r="G16" s="10">
        <v>889</v>
      </c>
      <c r="H16" s="10">
        <v>1399</v>
      </c>
      <c r="I16" s="9">
        <f t="shared" si="3"/>
        <v>-2.806451612903226</v>
      </c>
      <c r="J16" s="9">
        <f t="shared" si="4"/>
        <v>2.8771448181194237</v>
      </c>
      <c r="L16" s="9">
        <f t="shared" si="5"/>
        <v>-0.6101578586135896</v>
      </c>
      <c r="M16" s="9">
        <f t="shared" si="6"/>
        <v>0.9601921757035004</v>
      </c>
    </row>
    <row r="17" spans="1:13" ht="10.5">
      <c r="A17" s="7" t="s">
        <v>11</v>
      </c>
      <c r="B17" s="19">
        <f t="shared" si="0"/>
        <v>10449</v>
      </c>
      <c r="C17" s="2">
        <f t="shared" si="2"/>
        <v>8529</v>
      </c>
      <c r="D17" s="10">
        <v>4150</v>
      </c>
      <c r="E17" s="10">
        <v>4379</v>
      </c>
      <c r="F17" s="2">
        <f t="shared" si="1"/>
        <v>1920</v>
      </c>
      <c r="G17" s="10">
        <v>784</v>
      </c>
      <c r="H17" s="10">
        <v>1136</v>
      </c>
      <c r="I17" s="9">
        <f t="shared" si="3"/>
        <v>-2.848318462594372</v>
      </c>
      <c r="J17" s="9">
        <f t="shared" si="4"/>
        <v>3.005490734385724</v>
      </c>
      <c r="L17" s="9">
        <f t="shared" si="5"/>
        <v>-0.5380919698009609</v>
      </c>
      <c r="M17" s="9">
        <f t="shared" si="6"/>
        <v>0.7796842827728209</v>
      </c>
    </row>
    <row r="18" spans="1:13" ht="10.5">
      <c r="A18" s="7" t="s">
        <v>12</v>
      </c>
      <c r="B18" s="19">
        <f t="shared" si="0"/>
        <v>10604</v>
      </c>
      <c r="C18" s="2">
        <f t="shared" si="2"/>
        <v>9074</v>
      </c>
      <c r="D18" s="10">
        <v>4411</v>
      </c>
      <c r="E18" s="10">
        <v>4663</v>
      </c>
      <c r="F18" s="2">
        <f t="shared" si="1"/>
        <v>1530</v>
      </c>
      <c r="G18" s="10">
        <v>627</v>
      </c>
      <c r="H18" s="10">
        <v>903</v>
      </c>
      <c r="I18" s="9">
        <f t="shared" si="3"/>
        <v>-3.0274536719286207</v>
      </c>
      <c r="J18" s="9">
        <f t="shared" si="4"/>
        <v>3.2004118050789296</v>
      </c>
      <c r="L18" s="9">
        <f t="shared" si="5"/>
        <v>-0.4303363074811256</v>
      </c>
      <c r="M18" s="9">
        <f t="shared" si="6"/>
        <v>0.6197666437886067</v>
      </c>
    </row>
    <row r="19" spans="1:13" ht="10.5">
      <c r="A19" s="7" t="s">
        <v>13</v>
      </c>
      <c r="B19" s="19">
        <f t="shared" si="0"/>
        <v>10346</v>
      </c>
      <c r="C19" s="2">
        <f t="shared" si="2"/>
        <v>9186</v>
      </c>
      <c r="D19" s="10">
        <v>4322</v>
      </c>
      <c r="E19" s="10">
        <v>4864</v>
      </c>
      <c r="F19" s="2">
        <f t="shared" si="1"/>
        <v>1160</v>
      </c>
      <c r="G19" s="10">
        <v>483</v>
      </c>
      <c r="H19" s="10">
        <v>677</v>
      </c>
      <c r="I19" s="9">
        <f t="shared" si="3"/>
        <v>-2.96636925188744</v>
      </c>
      <c r="J19" s="9">
        <f t="shared" si="4"/>
        <v>3.338366506520247</v>
      </c>
      <c r="L19" s="9">
        <f t="shared" si="5"/>
        <v>-0.33150308853809196</v>
      </c>
      <c r="M19" s="9">
        <f t="shared" si="6"/>
        <v>0.4646533973919012</v>
      </c>
    </row>
    <row r="20" spans="1:13" ht="10.5">
      <c r="A20" s="7" t="s">
        <v>14</v>
      </c>
      <c r="B20" s="19">
        <f t="shared" si="0"/>
        <v>9795</v>
      </c>
      <c r="C20" s="2">
        <f t="shared" si="2"/>
        <v>8789</v>
      </c>
      <c r="D20" s="10">
        <v>4111</v>
      </c>
      <c r="E20" s="10">
        <v>4678</v>
      </c>
      <c r="F20" s="2">
        <f t="shared" si="1"/>
        <v>1006</v>
      </c>
      <c r="G20" s="10">
        <v>399</v>
      </c>
      <c r="H20" s="10">
        <v>607</v>
      </c>
      <c r="I20" s="9">
        <f t="shared" si="3"/>
        <v>-2.8215511324639673</v>
      </c>
      <c r="J20" s="9">
        <f t="shared" si="4"/>
        <v>3.2107069320521617</v>
      </c>
      <c r="L20" s="9">
        <f t="shared" si="5"/>
        <v>-0.273850377487989</v>
      </c>
      <c r="M20" s="9">
        <f t="shared" si="6"/>
        <v>0.4166094715168153</v>
      </c>
    </row>
    <row r="21" spans="1:13" ht="10.5">
      <c r="A21" s="7" t="s">
        <v>15</v>
      </c>
      <c r="B21" s="19">
        <f t="shared" si="0"/>
        <v>9982</v>
      </c>
      <c r="C21" s="2">
        <f t="shared" si="2"/>
        <v>9211</v>
      </c>
      <c r="D21" s="10">
        <v>4091</v>
      </c>
      <c r="E21" s="10">
        <v>5120</v>
      </c>
      <c r="F21" s="2">
        <f t="shared" si="1"/>
        <v>771</v>
      </c>
      <c r="G21" s="10">
        <v>293</v>
      </c>
      <c r="H21" s="10">
        <v>478</v>
      </c>
      <c r="I21" s="9">
        <f t="shared" si="3"/>
        <v>-2.807824296499657</v>
      </c>
      <c r="J21" s="9">
        <f t="shared" si="4"/>
        <v>3.5140700068634176</v>
      </c>
      <c r="L21" s="9">
        <f t="shared" si="5"/>
        <v>-0.2010981468771448</v>
      </c>
      <c r="M21" s="9">
        <f t="shared" si="6"/>
        <v>0.3280713795470144</v>
      </c>
    </row>
    <row r="22" spans="1:13" ht="10.5">
      <c r="A22" s="7" t="s">
        <v>16</v>
      </c>
      <c r="B22" s="19">
        <f t="shared" si="0"/>
        <v>9273</v>
      </c>
      <c r="C22" s="2">
        <f t="shared" si="2"/>
        <v>8705</v>
      </c>
      <c r="D22" s="10">
        <v>3827</v>
      </c>
      <c r="E22" s="10">
        <v>4878</v>
      </c>
      <c r="F22" s="2">
        <f t="shared" si="1"/>
        <v>568</v>
      </c>
      <c r="G22" s="10">
        <v>210</v>
      </c>
      <c r="H22" s="10">
        <v>358</v>
      </c>
      <c r="I22" s="9">
        <f t="shared" si="3"/>
        <v>-2.626630061770762</v>
      </c>
      <c r="J22" s="9">
        <f t="shared" si="4"/>
        <v>3.347975291695264</v>
      </c>
      <c r="L22" s="9">
        <f t="shared" si="5"/>
        <v>-0.1441317776252574</v>
      </c>
      <c r="M22" s="9">
        <f t="shared" si="6"/>
        <v>0.24571036376115304</v>
      </c>
    </row>
    <row r="23" spans="1:13" ht="10.5">
      <c r="A23" s="7" t="s">
        <v>17</v>
      </c>
      <c r="B23" s="19">
        <f t="shared" si="0"/>
        <v>8002</v>
      </c>
      <c r="C23" s="2">
        <f t="shared" si="2"/>
        <v>7603</v>
      </c>
      <c r="D23" s="10">
        <v>3241</v>
      </c>
      <c r="E23" s="10">
        <v>4362</v>
      </c>
      <c r="F23" s="2">
        <f t="shared" si="1"/>
        <v>399</v>
      </c>
      <c r="G23" s="10">
        <v>152</v>
      </c>
      <c r="H23" s="10">
        <v>247</v>
      </c>
      <c r="I23" s="9">
        <f t="shared" si="3"/>
        <v>-2.224433768016472</v>
      </c>
      <c r="J23" s="9">
        <f t="shared" si="4"/>
        <v>2.9938229238160603</v>
      </c>
      <c r="L23" s="9">
        <f t="shared" si="5"/>
        <v>-0.10432395332875771</v>
      </c>
      <c r="M23" s="9">
        <f t="shared" si="6"/>
        <v>0.1695264241592313</v>
      </c>
    </row>
    <row r="24" spans="1:13" ht="10.5">
      <c r="A24" s="7" t="s">
        <v>18</v>
      </c>
      <c r="B24" s="19">
        <f t="shared" si="0"/>
        <v>7557</v>
      </c>
      <c r="C24" s="2">
        <f t="shared" si="2"/>
        <v>7284</v>
      </c>
      <c r="D24" s="10">
        <v>2983</v>
      </c>
      <c r="E24" s="10">
        <v>4301</v>
      </c>
      <c r="F24" s="2">
        <f t="shared" si="1"/>
        <v>273</v>
      </c>
      <c r="G24" s="10">
        <v>105</v>
      </c>
      <c r="H24" s="10">
        <v>168</v>
      </c>
      <c r="I24" s="9">
        <f t="shared" si="3"/>
        <v>-2.0473575840768703</v>
      </c>
      <c r="J24" s="9">
        <f t="shared" si="4"/>
        <v>2.9519560741249142</v>
      </c>
      <c r="L24" s="9">
        <f t="shared" si="5"/>
        <v>-0.0720658888126287</v>
      </c>
      <c r="M24" s="9">
        <f t="shared" si="6"/>
        <v>0.1153054221002059</v>
      </c>
    </row>
    <row r="25" spans="1:13" ht="10.5">
      <c r="A25" s="8" t="s">
        <v>19</v>
      </c>
      <c r="B25" s="19">
        <f t="shared" si="0"/>
        <v>6564</v>
      </c>
      <c r="C25" s="2">
        <f t="shared" si="2"/>
        <v>6365</v>
      </c>
      <c r="D25" s="10">
        <v>2489</v>
      </c>
      <c r="E25" s="10">
        <v>3876</v>
      </c>
      <c r="F25" s="2">
        <f t="shared" si="1"/>
        <v>199</v>
      </c>
      <c r="G25" s="10">
        <v>72</v>
      </c>
      <c r="H25" s="10">
        <v>127</v>
      </c>
      <c r="I25" s="9">
        <f t="shared" si="3"/>
        <v>-1.7083047357584078</v>
      </c>
      <c r="J25" s="9">
        <f t="shared" si="4"/>
        <v>2.660260809883322</v>
      </c>
      <c r="L25" s="9">
        <f t="shared" si="5"/>
        <v>-0.04941660947151682</v>
      </c>
      <c r="M25" s="9">
        <f t="shared" si="6"/>
        <v>0.08716540837336993</v>
      </c>
    </row>
    <row r="26" spans="1:13" ht="10.5">
      <c r="A26" s="8" t="s">
        <v>20</v>
      </c>
      <c r="B26" s="19">
        <f t="shared" si="0"/>
        <v>4970</v>
      </c>
      <c r="C26" s="2">
        <f t="shared" si="2"/>
        <v>4835</v>
      </c>
      <c r="D26" s="10">
        <v>1732</v>
      </c>
      <c r="E26" s="10">
        <v>3103</v>
      </c>
      <c r="F26" s="2">
        <f t="shared" si="1"/>
        <v>135</v>
      </c>
      <c r="G26" s="10">
        <v>64</v>
      </c>
      <c r="H26" s="10">
        <v>71</v>
      </c>
      <c r="I26" s="9">
        <f t="shared" si="3"/>
        <v>-1.1887439945092657</v>
      </c>
      <c r="J26" s="9">
        <f t="shared" si="4"/>
        <v>2.1297185998627315</v>
      </c>
      <c r="L26" s="9">
        <f t="shared" si="5"/>
        <v>-0.04392587508579272</v>
      </c>
      <c r="M26" s="9">
        <f t="shared" si="6"/>
        <v>0.048730267673301304</v>
      </c>
    </row>
    <row r="27" spans="1:13" ht="10.5">
      <c r="A27" s="8" t="s">
        <v>73</v>
      </c>
      <c r="B27" s="19">
        <f t="shared" si="0"/>
        <v>4024</v>
      </c>
      <c r="C27" s="2">
        <f t="shared" si="2"/>
        <v>3951</v>
      </c>
      <c r="D27" s="10">
        <v>1249</v>
      </c>
      <c r="E27" s="10">
        <v>2702</v>
      </c>
      <c r="F27" s="2">
        <f t="shared" si="1"/>
        <v>73</v>
      </c>
      <c r="G27" s="10">
        <v>32</v>
      </c>
      <c r="H27" s="10">
        <v>41</v>
      </c>
      <c r="I27" s="9">
        <f t="shared" si="3"/>
        <v>-0.8572409059711736</v>
      </c>
      <c r="J27" s="9">
        <f t="shared" si="4"/>
        <v>1.8544955387783117</v>
      </c>
      <c r="L27" s="9">
        <f t="shared" si="5"/>
        <v>-0.02196293754289636</v>
      </c>
      <c r="M27" s="9">
        <f t="shared" si="6"/>
        <v>0.028140013726835965</v>
      </c>
    </row>
    <row r="28" spans="1:13" ht="10.5">
      <c r="A28" s="8" t="s">
        <v>74</v>
      </c>
      <c r="B28" s="19">
        <f t="shared" si="0"/>
        <v>2207</v>
      </c>
      <c r="C28" s="2">
        <f t="shared" si="2"/>
        <v>2174</v>
      </c>
      <c r="D28" s="10">
        <v>593</v>
      </c>
      <c r="E28" s="10">
        <v>1581</v>
      </c>
      <c r="F28" s="2">
        <f t="shared" si="1"/>
        <v>33</v>
      </c>
      <c r="G28" s="10">
        <v>10</v>
      </c>
      <c r="H28" s="10">
        <v>23</v>
      </c>
      <c r="I28" s="9">
        <f t="shared" si="3"/>
        <v>-0.4070006863417982</v>
      </c>
      <c r="J28" s="9">
        <f t="shared" si="4"/>
        <v>1.0851063829787235</v>
      </c>
      <c r="L28" s="9">
        <f t="shared" si="5"/>
        <v>-0.006863417982155113</v>
      </c>
      <c r="M28" s="9">
        <f t="shared" si="6"/>
        <v>0.015785861358956762</v>
      </c>
    </row>
    <row r="29" spans="1:13" ht="10.5">
      <c r="A29" s="8" t="s">
        <v>75</v>
      </c>
      <c r="B29" s="19">
        <f t="shared" si="0"/>
        <v>693</v>
      </c>
      <c r="C29" s="2">
        <f t="shared" si="2"/>
        <v>678</v>
      </c>
      <c r="D29" s="10">
        <v>171</v>
      </c>
      <c r="E29" s="10">
        <v>507</v>
      </c>
      <c r="F29" s="2">
        <f t="shared" si="1"/>
        <v>15</v>
      </c>
      <c r="G29" s="10">
        <v>4</v>
      </c>
      <c r="H29" s="10">
        <v>11</v>
      </c>
      <c r="I29" s="9">
        <f t="shared" si="3"/>
        <v>-0.11736444749485245</v>
      </c>
      <c r="J29" s="9">
        <f t="shared" si="4"/>
        <v>0.34797529169526425</v>
      </c>
      <c r="L29" s="9">
        <f t="shared" si="5"/>
        <v>-0.002745367192862045</v>
      </c>
      <c r="M29" s="9">
        <f t="shared" si="6"/>
        <v>0.0075497597803706245</v>
      </c>
    </row>
    <row r="30" spans="1:13" ht="10.5">
      <c r="A30" s="8" t="s">
        <v>76</v>
      </c>
      <c r="B30" s="19">
        <f t="shared" si="0"/>
        <v>107</v>
      </c>
      <c r="C30" s="2">
        <f t="shared" si="2"/>
        <v>106</v>
      </c>
      <c r="D30" s="1">
        <v>19</v>
      </c>
      <c r="E30" s="1">
        <v>87</v>
      </c>
      <c r="F30" s="2">
        <f t="shared" si="1"/>
        <v>1</v>
      </c>
      <c r="G30" s="10">
        <v>1</v>
      </c>
      <c r="H30" s="10">
        <v>0</v>
      </c>
      <c r="I30" s="9">
        <f t="shared" si="3"/>
        <v>-0.013040494166094714</v>
      </c>
      <c r="J30" s="9">
        <f t="shared" si="4"/>
        <v>0.05971173644474948</v>
      </c>
      <c r="L30" s="9">
        <f t="shared" si="5"/>
        <v>-0.0006863417982155113</v>
      </c>
      <c r="M30" s="9">
        <f t="shared" si="6"/>
        <v>0</v>
      </c>
    </row>
    <row r="31" spans="1:8" ht="10.5">
      <c r="A31" s="8" t="s">
        <v>85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0.5">
      <c r="A32" s="8"/>
      <c r="B32" s="19"/>
      <c r="C32" s="2"/>
      <c r="F32" s="2"/>
      <c r="G32" s="10"/>
      <c r="H32" s="10"/>
    </row>
    <row r="33" spans="1:8" ht="10.5">
      <c r="A33" s="1" t="s">
        <v>89</v>
      </c>
      <c r="B33" s="19"/>
      <c r="C33" s="2"/>
      <c r="F33" s="2"/>
      <c r="G33" s="10"/>
      <c r="H33" s="10"/>
    </row>
    <row r="34" spans="1:8" ht="10.5">
      <c r="A34" s="8"/>
      <c r="B34" s="19"/>
      <c r="C34" s="2"/>
      <c r="F34" s="2"/>
      <c r="G34" s="10"/>
      <c r="H34" s="10"/>
    </row>
    <row r="63" spans="1:2" ht="10.5">
      <c r="A63" s="11" t="s">
        <v>83</v>
      </c>
      <c r="B63" s="11"/>
    </row>
    <row r="64" ht="10.5" thickBot="1"/>
    <row r="65" spans="1:6" ht="31.5" thickBot="1">
      <c r="A65" s="12"/>
      <c r="B65" s="13"/>
      <c r="C65" s="13"/>
      <c r="D65" s="13"/>
      <c r="E65" s="14" t="s">
        <v>82</v>
      </c>
      <c r="F65" s="15" t="s">
        <v>50</v>
      </c>
    </row>
    <row r="67" spans="1:15" ht="9.75">
      <c r="A67" s="1" t="s">
        <v>81</v>
      </c>
      <c r="E67" s="9">
        <f>+F8*100/B8</f>
        <v>10.335621139327385</v>
      </c>
      <c r="F67" s="9">
        <f>+E67*100/MM!E67</f>
        <v>65.33392534877086</v>
      </c>
      <c r="N67" s="9"/>
      <c r="O67" s="9"/>
    </row>
    <row r="68" spans="1:15" ht="9.75">
      <c r="A68" s="1" t="s">
        <v>44</v>
      </c>
      <c r="E68" s="9">
        <f>+(SUM(B10:B12)*100/B$8)</f>
        <v>12.83802333562114</v>
      </c>
      <c r="F68" s="9">
        <f>+E68*100/MM!E68</f>
        <v>99.56745610276268</v>
      </c>
      <c r="N68" s="9"/>
      <c r="O68" s="9"/>
    </row>
    <row r="69" spans="1:15" ht="9.75">
      <c r="A69" s="1" t="s">
        <v>45</v>
      </c>
      <c r="E69" s="9">
        <f>+(SUM(B23:B30)*100/B$8)</f>
        <v>23.42072752230611</v>
      </c>
      <c r="F69" s="9">
        <f>+E69*100/MM!E69</f>
        <v>116.93844832118896</v>
      </c>
      <c r="N69" s="9"/>
      <c r="O69" s="9"/>
    </row>
    <row r="70" spans="1:15" ht="9.75">
      <c r="A70" s="1" t="s">
        <v>46</v>
      </c>
      <c r="E70" s="9">
        <f>+(SUM(B26:B30)*100/B$8)</f>
        <v>8.236787920384351</v>
      </c>
      <c r="F70" s="9">
        <f>+E70*100/MM!E70</f>
        <v>116.28189024016113</v>
      </c>
      <c r="N70" s="9"/>
      <c r="O70" s="9"/>
    </row>
    <row r="71" spans="1:15" ht="9.75">
      <c r="A71" s="1" t="s">
        <v>47</v>
      </c>
      <c r="E71" s="9">
        <f>SUM(B10:B12)*100/SUM(B23:B30)</f>
        <v>54.81479310749033</v>
      </c>
      <c r="F71" s="9">
        <f>+E71*100/MM!E71</f>
        <v>85.1451832414312</v>
      </c>
      <c r="N71" s="9"/>
      <c r="O71" s="9"/>
    </row>
    <row r="72" spans="1:15" ht="9.75">
      <c r="A72" s="1" t="s">
        <v>48</v>
      </c>
      <c r="E72" s="9">
        <f>+B10*100/B11</f>
        <v>101.91546620231122</v>
      </c>
      <c r="F72" s="9">
        <f>+E72*100/MM!E72</f>
        <v>109.75775225159208</v>
      </c>
      <c r="N72" s="9"/>
      <c r="O72" s="9"/>
    </row>
    <row r="74" ht="9.75">
      <c r="A74" s="1" t="s">
        <v>49</v>
      </c>
    </row>
    <row r="75" ht="9.75">
      <c r="A75" s="1" t="s">
        <v>90</v>
      </c>
    </row>
    <row r="77" ht="9.75">
      <c r="A77" s="1" t="s">
        <v>88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showGridLines="0" zoomScalePageLayoutView="0" workbookViewId="0" topLeftCell="A46">
      <selection activeCell="N66" sqref="N66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9" ht="10.5" thickBot="1">
      <c r="A1" s="11" t="s">
        <v>21</v>
      </c>
      <c r="B1" s="11"/>
      <c r="E1" s="11" t="s">
        <v>22</v>
      </c>
      <c r="F1" s="11" t="s">
        <v>29</v>
      </c>
      <c r="I1" s="38" t="str">
        <f>F1&amp;" "&amp;MM!$I$1</f>
        <v>06. TETUÁN 01.01.21</v>
      </c>
    </row>
    <row r="2" spans="1:7" ht="10.5" thickBot="1">
      <c r="A2" s="11" t="s">
        <v>77</v>
      </c>
      <c r="B2" s="11"/>
      <c r="G2" s="21" t="s">
        <v>84</v>
      </c>
    </row>
    <row r="3" spans="1:9" ht="10.5">
      <c r="A3" s="11" t="s">
        <v>92</v>
      </c>
      <c r="B3" s="11"/>
      <c r="I3" s="36" t="s">
        <v>87</v>
      </c>
    </row>
    <row r="4" spans="1:2" ht="10.5" thickBot="1">
      <c r="A4" s="11"/>
      <c r="B4" s="11"/>
    </row>
    <row r="5" spans="1:8" ht="10.5" thickBot="1">
      <c r="A5" s="39" t="s">
        <v>23</v>
      </c>
      <c r="B5" s="42" t="s">
        <v>80</v>
      </c>
      <c r="C5" s="41" t="s">
        <v>78</v>
      </c>
      <c r="D5" s="41"/>
      <c r="E5" s="41"/>
      <c r="F5" s="41" t="s">
        <v>79</v>
      </c>
      <c r="G5" s="41"/>
      <c r="H5" s="41"/>
    </row>
    <row r="6" spans="1:8" ht="18" customHeight="1" thickBot="1">
      <c r="A6" s="40"/>
      <c r="B6" s="43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0.5">
      <c r="A8" s="5" t="s">
        <v>0</v>
      </c>
      <c r="B8" s="19">
        <f>+C8+F8</f>
        <v>159849</v>
      </c>
      <c r="C8" s="2">
        <f>+D8+E8</f>
        <v>127202</v>
      </c>
      <c r="D8" s="2">
        <f>SUM(D10:D31)</f>
        <v>58432</v>
      </c>
      <c r="E8" s="2">
        <f>SUM(E10:E31)</f>
        <v>68770</v>
      </c>
      <c r="F8" s="2">
        <f>+G8+H8</f>
        <v>32647</v>
      </c>
      <c r="G8" s="2">
        <f>SUM(G10:G31)</f>
        <v>14320</v>
      </c>
      <c r="H8" s="2">
        <f>SUM(H10:H31)</f>
        <v>18327</v>
      </c>
    </row>
    <row r="9" spans="1:8" ht="9.75">
      <c r="A9" s="6"/>
      <c r="B9" s="6"/>
      <c r="C9" s="3"/>
      <c r="D9" s="4"/>
      <c r="E9" s="4"/>
      <c r="F9" s="3"/>
      <c r="G9" s="10"/>
      <c r="H9" s="10"/>
    </row>
    <row r="10" spans="1:13" ht="10.5">
      <c r="A10" s="7" t="s">
        <v>5</v>
      </c>
      <c r="B10" s="19">
        <f aca="true" t="shared" si="0" ref="B10:B31">+C10+F10</f>
        <v>6165</v>
      </c>
      <c r="C10" s="2">
        <f>+D10+E10</f>
        <v>4847</v>
      </c>
      <c r="D10" s="10">
        <v>2478</v>
      </c>
      <c r="E10" s="10">
        <v>2369</v>
      </c>
      <c r="F10" s="2">
        <f aca="true" t="shared" si="1" ref="F10:F31">+G10+H10</f>
        <v>1318</v>
      </c>
      <c r="G10" s="10">
        <v>645</v>
      </c>
      <c r="H10" s="10">
        <v>673</v>
      </c>
      <c r="I10" s="9">
        <f>-D10/$B$8*100</f>
        <v>-1.5502130135315202</v>
      </c>
      <c r="J10" s="9">
        <f>E10/$B$8*100</f>
        <v>1.4820236598289636</v>
      </c>
      <c r="L10" s="9">
        <f>-G10/$B$8*100</f>
        <v>-0.4035058086068727</v>
      </c>
      <c r="M10" s="9">
        <f>H10/$B$8*100</f>
        <v>0.42102233983321763</v>
      </c>
    </row>
    <row r="11" spans="1:13" ht="10.5">
      <c r="A11" s="7" t="s">
        <v>6</v>
      </c>
      <c r="B11" s="19">
        <f t="shared" si="0"/>
        <v>5619</v>
      </c>
      <c r="C11" s="2">
        <f aca="true" t="shared" si="2" ref="C11:C31">+D11+E11</f>
        <v>4616</v>
      </c>
      <c r="D11" s="10">
        <v>2352</v>
      </c>
      <c r="E11" s="10">
        <v>2264</v>
      </c>
      <c r="F11" s="2">
        <f t="shared" si="1"/>
        <v>1003</v>
      </c>
      <c r="G11" s="10">
        <v>528</v>
      </c>
      <c r="H11" s="10">
        <v>475</v>
      </c>
      <c r="I11" s="9">
        <f aca="true" t="shared" si="3" ref="I11:I30">-D11/$B$8*100</f>
        <v>-1.4713886230129685</v>
      </c>
      <c r="J11" s="9">
        <f aca="true" t="shared" si="4" ref="J11:J30">E11/$B$8*100</f>
        <v>1.4163366677301703</v>
      </c>
      <c r="L11" s="9">
        <f aca="true" t="shared" si="5" ref="L11:L30">-G11/$B$8*100</f>
        <v>-0.33031173169678885</v>
      </c>
      <c r="M11" s="9">
        <f aca="true" t="shared" si="6" ref="M11:M30">H11/$B$8*100</f>
        <v>0.29715544044692177</v>
      </c>
    </row>
    <row r="12" spans="1:13" ht="10.5">
      <c r="A12" s="7" t="s">
        <v>7</v>
      </c>
      <c r="B12" s="19">
        <f t="shared" si="0"/>
        <v>5480</v>
      </c>
      <c r="C12" s="2">
        <f t="shared" si="2"/>
        <v>4633</v>
      </c>
      <c r="D12" s="10">
        <v>2383</v>
      </c>
      <c r="E12" s="10">
        <v>2250</v>
      </c>
      <c r="F12" s="2">
        <f t="shared" si="1"/>
        <v>847</v>
      </c>
      <c r="G12" s="10">
        <v>458</v>
      </c>
      <c r="H12" s="10">
        <v>389</v>
      </c>
      <c r="I12" s="9">
        <f t="shared" si="3"/>
        <v>-1.490781925442136</v>
      </c>
      <c r="J12" s="9">
        <f t="shared" si="4"/>
        <v>1.407578402116998</v>
      </c>
      <c r="L12" s="9">
        <f t="shared" si="5"/>
        <v>-0.2865204036309267</v>
      </c>
      <c r="M12" s="9">
        <f t="shared" si="6"/>
        <v>0.2433546659660054</v>
      </c>
    </row>
    <row r="13" spans="1:13" ht="10.5">
      <c r="A13" s="7" t="s">
        <v>4</v>
      </c>
      <c r="B13" s="19">
        <f t="shared" si="0"/>
        <v>5937</v>
      </c>
      <c r="C13" s="2">
        <f t="shared" si="2"/>
        <v>4800</v>
      </c>
      <c r="D13" s="10">
        <v>2428</v>
      </c>
      <c r="E13" s="10">
        <v>2372</v>
      </c>
      <c r="F13" s="2">
        <f t="shared" si="1"/>
        <v>1137</v>
      </c>
      <c r="G13" s="10">
        <v>583</v>
      </c>
      <c r="H13" s="10">
        <v>554</v>
      </c>
      <c r="I13" s="9">
        <f t="shared" si="3"/>
        <v>-1.518933493484476</v>
      </c>
      <c r="J13" s="9">
        <f t="shared" si="4"/>
        <v>1.4839004310317863</v>
      </c>
      <c r="L13" s="9">
        <f t="shared" si="5"/>
        <v>-0.36471920374853767</v>
      </c>
      <c r="M13" s="9">
        <f t="shared" si="6"/>
        <v>0.34657708212125193</v>
      </c>
    </row>
    <row r="14" spans="1:13" ht="10.5">
      <c r="A14" s="7" t="s">
        <v>8</v>
      </c>
      <c r="B14" s="19">
        <f t="shared" si="0"/>
        <v>8224</v>
      </c>
      <c r="C14" s="2">
        <f t="shared" si="2"/>
        <v>5539</v>
      </c>
      <c r="D14" s="10">
        <v>2893</v>
      </c>
      <c r="E14" s="10">
        <v>2646</v>
      </c>
      <c r="F14" s="2">
        <f t="shared" si="1"/>
        <v>2685</v>
      </c>
      <c r="G14" s="10">
        <v>1171</v>
      </c>
      <c r="H14" s="10">
        <v>1514</v>
      </c>
      <c r="I14" s="9">
        <f t="shared" si="3"/>
        <v>-1.8098330299219887</v>
      </c>
      <c r="J14" s="9">
        <f t="shared" si="4"/>
        <v>1.6553122008895895</v>
      </c>
      <c r="L14" s="9">
        <f t="shared" si="5"/>
        <v>-0.7325663595017797</v>
      </c>
      <c r="M14" s="9">
        <f t="shared" si="6"/>
        <v>0.9471438670245044</v>
      </c>
    </row>
    <row r="15" spans="1:13" ht="10.5">
      <c r="A15" s="7" t="s">
        <v>9</v>
      </c>
      <c r="B15" s="19">
        <f t="shared" si="0"/>
        <v>13252</v>
      </c>
      <c r="C15" s="2">
        <f t="shared" si="2"/>
        <v>8516</v>
      </c>
      <c r="D15" s="10">
        <v>4294</v>
      </c>
      <c r="E15" s="10">
        <v>4222</v>
      </c>
      <c r="F15" s="2">
        <f t="shared" si="1"/>
        <v>4736</v>
      </c>
      <c r="G15" s="10">
        <v>1961</v>
      </c>
      <c r="H15" s="10">
        <v>2775</v>
      </c>
      <c r="I15" s="9">
        <f t="shared" si="3"/>
        <v>-2.686285181640173</v>
      </c>
      <c r="J15" s="9">
        <f t="shared" si="4"/>
        <v>2.641242672772429</v>
      </c>
      <c r="L15" s="9">
        <f t="shared" si="5"/>
        <v>-1.2267827762450814</v>
      </c>
      <c r="M15" s="9">
        <f t="shared" si="6"/>
        <v>1.736013362610964</v>
      </c>
    </row>
    <row r="16" spans="1:13" ht="10.5">
      <c r="A16" s="7" t="s">
        <v>10</v>
      </c>
      <c r="B16" s="19">
        <f t="shared" si="0"/>
        <v>14817</v>
      </c>
      <c r="C16" s="2">
        <f t="shared" si="2"/>
        <v>9803</v>
      </c>
      <c r="D16" s="10">
        <v>4908</v>
      </c>
      <c r="E16" s="10">
        <v>4895</v>
      </c>
      <c r="F16" s="2">
        <f t="shared" si="1"/>
        <v>5014</v>
      </c>
      <c r="G16" s="10">
        <v>2038</v>
      </c>
      <c r="H16" s="10">
        <v>2976</v>
      </c>
      <c r="I16" s="9">
        <f t="shared" si="3"/>
        <v>-3.070397687817878</v>
      </c>
      <c r="J16" s="9">
        <f t="shared" si="4"/>
        <v>3.0622650126056463</v>
      </c>
      <c r="L16" s="9">
        <f t="shared" si="5"/>
        <v>-1.2749532371175296</v>
      </c>
      <c r="M16" s="9">
        <f t="shared" si="6"/>
        <v>1.8617570332000826</v>
      </c>
    </row>
    <row r="17" spans="1:13" ht="10.5">
      <c r="A17" s="7" t="s">
        <v>11</v>
      </c>
      <c r="B17" s="19">
        <f t="shared" si="0"/>
        <v>13955</v>
      </c>
      <c r="C17" s="2">
        <f t="shared" si="2"/>
        <v>9614</v>
      </c>
      <c r="D17" s="10">
        <v>4847</v>
      </c>
      <c r="E17" s="10">
        <v>4767</v>
      </c>
      <c r="F17" s="2">
        <f t="shared" si="1"/>
        <v>4341</v>
      </c>
      <c r="G17" s="10">
        <v>1861</v>
      </c>
      <c r="H17" s="10">
        <v>2480</v>
      </c>
      <c r="I17" s="9">
        <f t="shared" si="3"/>
        <v>-3.032236673360484</v>
      </c>
      <c r="J17" s="9">
        <f t="shared" si="4"/>
        <v>2.982189441285213</v>
      </c>
      <c r="L17" s="9">
        <f t="shared" si="5"/>
        <v>-1.1642237361509924</v>
      </c>
      <c r="M17" s="9">
        <f t="shared" si="6"/>
        <v>1.5514641943334022</v>
      </c>
    </row>
    <row r="18" spans="1:13" ht="10.5">
      <c r="A18" s="7" t="s">
        <v>12</v>
      </c>
      <c r="B18" s="19">
        <f t="shared" si="0"/>
        <v>12771</v>
      </c>
      <c r="C18" s="2">
        <f t="shared" si="2"/>
        <v>9368</v>
      </c>
      <c r="D18" s="10">
        <v>4601</v>
      </c>
      <c r="E18" s="10">
        <v>4767</v>
      </c>
      <c r="F18" s="2">
        <f t="shared" si="1"/>
        <v>3403</v>
      </c>
      <c r="G18" s="10">
        <v>1575</v>
      </c>
      <c r="H18" s="10">
        <v>1828</v>
      </c>
      <c r="I18" s="9">
        <f t="shared" si="3"/>
        <v>-2.8783414347290255</v>
      </c>
      <c r="J18" s="9">
        <f t="shared" si="4"/>
        <v>2.982189441285213</v>
      </c>
      <c r="L18" s="9">
        <f t="shared" si="5"/>
        <v>-0.9853048814818987</v>
      </c>
      <c r="M18" s="9">
        <f t="shared" si="6"/>
        <v>1.1435792529199433</v>
      </c>
    </row>
    <row r="19" spans="1:13" ht="10.5">
      <c r="A19" s="7" t="s">
        <v>13</v>
      </c>
      <c r="B19" s="19">
        <f t="shared" si="0"/>
        <v>11843</v>
      </c>
      <c r="C19" s="2">
        <f t="shared" si="2"/>
        <v>9337</v>
      </c>
      <c r="D19" s="10">
        <v>4433</v>
      </c>
      <c r="E19" s="10">
        <v>4904</v>
      </c>
      <c r="F19" s="2">
        <f t="shared" si="1"/>
        <v>2506</v>
      </c>
      <c r="G19" s="10">
        <v>1171</v>
      </c>
      <c r="H19" s="10">
        <v>1335</v>
      </c>
      <c r="I19" s="9">
        <f t="shared" si="3"/>
        <v>-2.7732422473709564</v>
      </c>
      <c r="J19" s="9">
        <f t="shared" si="4"/>
        <v>3.0678953262141144</v>
      </c>
      <c r="L19" s="9">
        <f t="shared" si="5"/>
        <v>-0.7325663595017797</v>
      </c>
      <c r="M19" s="9">
        <f t="shared" si="6"/>
        <v>0.8351631852560853</v>
      </c>
    </row>
    <row r="20" spans="1:13" ht="10.5">
      <c r="A20" s="7" t="s">
        <v>14</v>
      </c>
      <c r="B20" s="19">
        <f t="shared" si="0"/>
        <v>11184</v>
      </c>
      <c r="C20" s="2">
        <f t="shared" si="2"/>
        <v>9226</v>
      </c>
      <c r="D20" s="10">
        <v>4269</v>
      </c>
      <c r="E20" s="10">
        <v>4957</v>
      </c>
      <c r="F20" s="2">
        <f t="shared" si="1"/>
        <v>1958</v>
      </c>
      <c r="G20" s="10">
        <v>860</v>
      </c>
      <c r="H20" s="10">
        <v>1098</v>
      </c>
      <c r="I20" s="9">
        <f t="shared" si="3"/>
        <v>-2.6706454216166504</v>
      </c>
      <c r="J20" s="9">
        <f t="shared" si="4"/>
        <v>3.1010516174639813</v>
      </c>
      <c r="L20" s="9">
        <f t="shared" si="5"/>
        <v>-0.5380077448091636</v>
      </c>
      <c r="M20" s="9">
        <f t="shared" si="6"/>
        <v>0.686898260233095</v>
      </c>
    </row>
    <row r="21" spans="1:13" ht="10.5">
      <c r="A21" s="7" t="s">
        <v>15</v>
      </c>
      <c r="B21" s="19">
        <f t="shared" si="0"/>
        <v>10763</v>
      </c>
      <c r="C21" s="2">
        <f t="shared" si="2"/>
        <v>9343</v>
      </c>
      <c r="D21" s="10">
        <v>4141</v>
      </c>
      <c r="E21" s="10">
        <v>5202</v>
      </c>
      <c r="F21" s="2">
        <f t="shared" si="1"/>
        <v>1420</v>
      </c>
      <c r="G21" s="10">
        <v>633</v>
      </c>
      <c r="H21" s="10">
        <v>787</v>
      </c>
      <c r="I21" s="9">
        <f t="shared" si="3"/>
        <v>-2.590569850296217</v>
      </c>
      <c r="J21" s="9">
        <f t="shared" si="4"/>
        <v>3.2543212656944993</v>
      </c>
      <c r="L21" s="9">
        <f t="shared" si="5"/>
        <v>-0.3959987237955821</v>
      </c>
      <c r="M21" s="9">
        <f t="shared" si="6"/>
        <v>0.4923396455404789</v>
      </c>
    </row>
    <row r="22" spans="1:13" ht="10.5">
      <c r="A22" s="7" t="s">
        <v>16</v>
      </c>
      <c r="B22" s="19">
        <f t="shared" si="0"/>
        <v>9545</v>
      </c>
      <c r="C22" s="2">
        <f t="shared" si="2"/>
        <v>8606</v>
      </c>
      <c r="D22" s="10">
        <v>3749</v>
      </c>
      <c r="E22" s="10">
        <v>4857</v>
      </c>
      <c r="F22" s="2">
        <f t="shared" si="1"/>
        <v>939</v>
      </c>
      <c r="G22" s="10">
        <v>356</v>
      </c>
      <c r="H22" s="10">
        <v>583</v>
      </c>
      <c r="I22" s="9">
        <f t="shared" si="3"/>
        <v>-2.3453384131273887</v>
      </c>
      <c r="J22" s="9">
        <f t="shared" si="4"/>
        <v>3.038492577369893</v>
      </c>
      <c r="L22" s="9">
        <f t="shared" si="5"/>
        <v>-0.22271018273495613</v>
      </c>
      <c r="M22" s="9">
        <f t="shared" si="6"/>
        <v>0.36471920374853767</v>
      </c>
    </row>
    <row r="23" spans="1:13" ht="10.5">
      <c r="A23" s="7" t="s">
        <v>17</v>
      </c>
      <c r="B23" s="19">
        <f t="shared" si="0"/>
        <v>7421</v>
      </c>
      <c r="C23" s="2">
        <f t="shared" si="2"/>
        <v>6823</v>
      </c>
      <c r="D23" s="10">
        <v>2848</v>
      </c>
      <c r="E23" s="10">
        <v>3975</v>
      </c>
      <c r="F23" s="2">
        <f t="shared" si="1"/>
        <v>598</v>
      </c>
      <c r="G23" s="10">
        <v>226</v>
      </c>
      <c r="H23" s="10">
        <v>372</v>
      </c>
      <c r="I23" s="9">
        <f t="shared" si="3"/>
        <v>-1.781681461879649</v>
      </c>
      <c r="J23" s="9">
        <f t="shared" si="4"/>
        <v>2.4867218437400296</v>
      </c>
      <c r="L23" s="9">
        <f t="shared" si="5"/>
        <v>-0.1413834306126407</v>
      </c>
      <c r="M23" s="9">
        <f t="shared" si="6"/>
        <v>0.23271962915001032</v>
      </c>
    </row>
    <row r="24" spans="1:13" ht="10.5">
      <c r="A24" s="7" t="s">
        <v>18</v>
      </c>
      <c r="B24" s="19">
        <f t="shared" si="0"/>
        <v>6405</v>
      </c>
      <c r="C24" s="2">
        <f t="shared" si="2"/>
        <v>6051</v>
      </c>
      <c r="D24" s="10">
        <v>2440</v>
      </c>
      <c r="E24" s="10">
        <v>3611</v>
      </c>
      <c r="F24" s="2">
        <f t="shared" si="1"/>
        <v>354</v>
      </c>
      <c r="G24" s="10">
        <v>124</v>
      </c>
      <c r="H24" s="10">
        <v>230</v>
      </c>
      <c r="I24" s="9">
        <f t="shared" si="3"/>
        <v>-1.5264405782957666</v>
      </c>
      <c r="J24" s="9">
        <f t="shared" si="4"/>
        <v>2.2590069377975466</v>
      </c>
      <c r="L24" s="9">
        <f t="shared" si="5"/>
        <v>-0.07757320971667012</v>
      </c>
      <c r="M24" s="9">
        <f t="shared" si="6"/>
        <v>0.14388579221640424</v>
      </c>
    </row>
    <row r="25" spans="1:13" ht="10.5">
      <c r="A25" s="8" t="s">
        <v>19</v>
      </c>
      <c r="B25" s="19">
        <f t="shared" si="0"/>
        <v>5478</v>
      </c>
      <c r="C25" s="2">
        <f t="shared" si="2"/>
        <v>5282</v>
      </c>
      <c r="D25" s="10">
        <v>1984</v>
      </c>
      <c r="E25" s="10">
        <v>3298</v>
      </c>
      <c r="F25" s="2">
        <f t="shared" si="1"/>
        <v>196</v>
      </c>
      <c r="G25" s="10">
        <v>61</v>
      </c>
      <c r="H25" s="10">
        <v>135</v>
      </c>
      <c r="I25" s="9">
        <f t="shared" si="3"/>
        <v>-1.2411713554667219</v>
      </c>
      <c r="J25" s="9">
        <f t="shared" si="4"/>
        <v>2.0631971423030486</v>
      </c>
      <c r="L25" s="9">
        <f t="shared" si="5"/>
        <v>-0.038161014457394164</v>
      </c>
      <c r="M25" s="9">
        <f t="shared" si="6"/>
        <v>0.08445470412701987</v>
      </c>
    </row>
    <row r="26" spans="1:13" ht="10.5">
      <c r="A26" s="8" t="s">
        <v>20</v>
      </c>
      <c r="B26" s="19">
        <f t="shared" si="0"/>
        <v>4386</v>
      </c>
      <c r="C26" s="2">
        <f t="shared" si="2"/>
        <v>4273</v>
      </c>
      <c r="D26" s="10">
        <v>1495</v>
      </c>
      <c r="E26" s="10">
        <v>2778</v>
      </c>
      <c r="F26" s="2">
        <f t="shared" si="1"/>
        <v>113</v>
      </c>
      <c r="G26" s="10">
        <v>38</v>
      </c>
      <c r="H26" s="10">
        <v>75</v>
      </c>
      <c r="I26" s="9">
        <f t="shared" si="3"/>
        <v>-0.9352576494066276</v>
      </c>
      <c r="J26" s="9">
        <f t="shared" si="4"/>
        <v>1.7378901338137867</v>
      </c>
      <c r="L26" s="9">
        <f t="shared" si="5"/>
        <v>-0.023772435235753744</v>
      </c>
      <c r="M26" s="9">
        <f t="shared" si="6"/>
        <v>0.0469192800705666</v>
      </c>
    </row>
    <row r="27" spans="1:13" ht="10.5">
      <c r="A27" s="8" t="s">
        <v>73</v>
      </c>
      <c r="B27" s="19">
        <f t="shared" si="0"/>
        <v>3868</v>
      </c>
      <c r="C27" s="2">
        <f t="shared" si="2"/>
        <v>3812</v>
      </c>
      <c r="D27" s="10">
        <v>1182</v>
      </c>
      <c r="E27" s="10">
        <v>2630</v>
      </c>
      <c r="F27" s="2">
        <f t="shared" si="1"/>
        <v>56</v>
      </c>
      <c r="G27" s="10">
        <v>22</v>
      </c>
      <c r="H27" s="10">
        <v>34</v>
      </c>
      <c r="I27" s="9">
        <f t="shared" si="3"/>
        <v>-0.7394478539121295</v>
      </c>
      <c r="J27" s="9">
        <f t="shared" si="4"/>
        <v>1.6453027544745356</v>
      </c>
      <c r="L27" s="9">
        <f t="shared" si="5"/>
        <v>-0.013762988820699535</v>
      </c>
      <c r="M27" s="9">
        <f t="shared" si="6"/>
        <v>0.02127007363199019</v>
      </c>
    </row>
    <row r="28" spans="1:13" ht="10.5">
      <c r="A28" s="8" t="s">
        <v>74</v>
      </c>
      <c r="B28" s="19">
        <f t="shared" si="0"/>
        <v>2093</v>
      </c>
      <c r="C28" s="2">
        <f t="shared" si="2"/>
        <v>2077</v>
      </c>
      <c r="D28" s="10">
        <v>565</v>
      </c>
      <c r="E28" s="10">
        <v>1512</v>
      </c>
      <c r="F28" s="2">
        <f t="shared" si="1"/>
        <v>16</v>
      </c>
      <c r="G28" s="10">
        <v>7</v>
      </c>
      <c r="H28" s="10">
        <v>9</v>
      </c>
      <c r="I28" s="9">
        <f t="shared" si="3"/>
        <v>-0.3534585765316017</v>
      </c>
      <c r="J28" s="9">
        <f t="shared" si="4"/>
        <v>0.9458926862226226</v>
      </c>
      <c r="L28" s="9">
        <f t="shared" si="5"/>
        <v>-0.004379132806586215</v>
      </c>
      <c r="M28" s="9">
        <f t="shared" si="6"/>
        <v>0.005630313608467992</v>
      </c>
    </row>
    <row r="29" spans="1:13" ht="10.5">
      <c r="A29" s="8" t="s">
        <v>75</v>
      </c>
      <c r="B29" s="19">
        <f t="shared" si="0"/>
        <v>562</v>
      </c>
      <c r="C29" s="2">
        <f t="shared" si="2"/>
        <v>556</v>
      </c>
      <c r="D29" s="10">
        <v>123</v>
      </c>
      <c r="E29" s="10">
        <v>433</v>
      </c>
      <c r="F29" s="2">
        <f t="shared" si="1"/>
        <v>6</v>
      </c>
      <c r="G29" s="10">
        <v>2</v>
      </c>
      <c r="H29" s="10">
        <v>4</v>
      </c>
      <c r="I29" s="9">
        <f t="shared" si="3"/>
        <v>-0.07694761931572922</v>
      </c>
      <c r="J29" s="9">
        <f t="shared" si="4"/>
        <v>0.2708806436074045</v>
      </c>
      <c r="L29" s="9">
        <f t="shared" si="5"/>
        <v>-0.001251180801881776</v>
      </c>
      <c r="M29" s="9">
        <f t="shared" si="6"/>
        <v>0.002502361603763552</v>
      </c>
    </row>
    <row r="30" spans="1:13" ht="10.5">
      <c r="A30" s="8" t="s">
        <v>76</v>
      </c>
      <c r="B30" s="19">
        <f t="shared" si="0"/>
        <v>81</v>
      </c>
      <c r="C30" s="2">
        <f t="shared" si="2"/>
        <v>80</v>
      </c>
      <c r="D30" s="1">
        <v>19</v>
      </c>
      <c r="E30" s="1">
        <v>61</v>
      </c>
      <c r="F30" s="2">
        <f t="shared" si="1"/>
        <v>1</v>
      </c>
      <c r="G30" s="10">
        <v>0</v>
      </c>
      <c r="H30" s="10">
        <v>1</v>
      </c>
      <c r="I30" s="9">
        <f t="shared" si="3"/>
        <v>-0.011886217617876872</v>
      </c>
      <c r="J30" s="9">
        <f t="shared" si="4"/>
        <v>0.038161014457394164</v>
      </c>
      <c r="L30" s="9">
        <f t="shared" si="5"/>
        <v>0</v>
      </c>
      <c r="M30" s="9">
        <f t="shared" si="6"/>
        <v>0.000625590400940888</v>
      </c>
    </row>
    <row r="31" spans="1:8" ht="10.5">
      <c r="A31" s="8" t="s">
        <v>85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0.5">
      <c r="A32" s="8"/>
      <c r="B32" s="19"/>
      <c r="C32" s="2"/>
      <c r="F32" s="2"/>
      <c r="G32" s="10"/>
      <c r="H32" s="10"/>
    </row>
    <row r="33" spans="1:8" ht="10.5">
      <c r="A33" s="1" t="s">
        <v>89</v>
      </c>
      <c r="B33" s="19"/>
      <c r="C33" s="2"/>
      <c r="F33" s="2"/>
      <c r="G33" s="10"/>
      <c r="H33" s="10"/>
    </row>
    <row r="34" spans="1:8" ht="10.5">
      <c r="A34" s="8"/>
      <c r="B34" s="19"/>
      <c r="C34" s="2"/>
      <c r="F34" s="2"/>
      <c r="G34" s="10"/>
      <c r="H34" s="10"/>
    </row>
    <row r="63" spans="1:2" ht="10.5">
      <c r="A63" s="11" t="s">
        <v>83</v>
      </c>
      <c r="B63" s="11"/>
    </row>
    <row r="64" ht="10.5" thickBot="1"/>
    <row r="65" spans="1:6" ht="31.5" thickBot="1">
      <c r="A65" s="12"/>
      <c r="B65" s="13"/>
      <c r="C65" s="13"/>
      <c r="D65" s="13"/>
      <c r="E65" s="14" t="s">
        <v>82</v>
      </c>
      <c r="F65" s="15" t="s">
        <v>50</v>
      </c>
    </row>
    <row r="67" spans="1:15" ht="9.75">
      <c r="A67" s="1" t="s">
        <v>81</v>
      </c>
      <c r="E67" s="9">
        <f>+F8*100/B8</f>
        <v>20.42364981951717</v>
      </c>
      <c r="F67" s="9">
        <f>+E67*100/MM!E67</f>
        <v>129.1027597345358</v>
      </c>
      <c r="N67" s="9"/>
      <c r="O67" s="9"/>
    </row>
    <row r="68" spans="1:15" ht="9.75">
      <c r="A68" s="1" t="s">
        <v>44</v>
      </c>
      <c r="E68" s="9">
        <f>+(SUM(B10:B12)*100/B$8)</f>
        <v>10.80019268184349</v>
      </c>
      <c r="F68" s="9">
        <f>+E68*100/MM!E68</f>
        <v>83.76271662998982</v>
      </c>
      <c r="N68" s="9"/>
      <c r="O68" s="9"/>
    </row>
    <row r="69" spans="1:15" ht="9.75">
      <c r="A69" s="1" t="s">
        <v>45</v>
      </c>
      <c r="E69" s="9">
        <f>+(SUM(B23:B30)*100/B$8)</f>
        <v>18.95163560610326</v>
      </c>
      <c r="F69" s="9">
        <f>+E69*100/MM!E69</f>
        <v>94.62450979866469</v>
      </c>
      <c r="N69" s="9"/>
      <c r="O69" s="9"/>
    </row>
    <row r="70" spans="1:15" ht="9.75">
      <c r="A70" s="1" t="s">
        <v>46</v>
      </c>
      <c r="E70" s="9">
        <f>+(SUM(B26:B30)*100/B$8)</f>
        <v>6.8752385063403585</v>
      </c>
      <c r="F70" s="9">
        <f>+E70*100/MM!E70</f>
        <v>97.06037560960942</v>
      </c>
      <c r="N70" s="9"/>
      <c r="O70" s="9"/>
    </row>
    <row r="71" spans="1:15" ht="9.75">
      <c r="A71" s="1" t="s">
        <v>47</v>
      </c>
      <c r="E71" s="9">
        <f>SUM(B10:B12)*100/SUM(B23:B30)</f>
        <v>56.988182478378555</v>
      </c>
      <c r="F71" s="9">
        <f>+E71*100/MM!E71</f>
        <v>88.52116307731914</v>
      </c>
      <c r="N71" s="9"/>
      <c r="O71" s="9"/>
    </row>
    <row r="72" spans="1:15" ht="9.75">
      <c r="A72" s="1" t="s">
        <v>48</v>
      </c>
      <c r="E72" s="9">
        <f>+B10*100/B11</f>
        <v>109.71703150026696</v>
      </c>
      <c r="F72" s="9">
        <f>+E72*100/MM!E72</f>
        <v>118.15963964960336</v>
      </c>
      <c r="N72" s="9"/>
      <c r="O72" s="9"/>
    </row>
    <row r="74" ht="9.75">
      <c r="A74" s="1" t="s">
        <v>49</v>
      </c>
    </row>
    <row r="75" ht="9.75">
      <c r="A75" s="1" t="s">
        <v>90</v>
      </c>
    </row>
    <row r="77" ht="9.75">
      <c r="A77" s="1" t="s">
        <v>88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showGridLines="0" zoomScalePageLayoutView="0" workbookViewId="0" topLeftCell="A46">
      <selection activeCell="N66" sqref="N66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9" ht="10.5" thickBot="1">
      <c r="A1" s="11" t="s">
        <v>21</v>
      </c>
      <c r="B1" s="11"/>
      <c r="E1" s="11" t="s">
        <v>22</v>
      </c>
      <c r="F1" s="11" t="s">
        <v>30</v>
      </c>
      <c r="I1" s="38" t="str">
        <f>F1&amp;" "&amp;MM!$I$1</f>
        <v>07. CHAMBERÍ 01.01.21</v>
      </c>
    </row>
    <row r="2" spans="1:7" ht="10.5" thickBot="1">
      <c r="A2" s="11" t="s">
        <v>77</v>
      </c>
      <c r="B2" s="11"/>
      <c r="G2" s="21" t="s">
        <v>84</v>
      </c>
    </row>
    <row r="3" spans="1:9" ht="10.5">
      <c r="A3" s="11" t="s">
        <v>92</v>
      </c>
      <c r="B3" s="11"/>
      <c r="I3" s="36" t="s">
        <v>87</v>
      </c>
    </row>
    <row r="4" spans="1:2" ht="10.5" thickBot="1">
      <c r="A4" s="11"/>
      <c r="B4" s="11"/>
    </row>
    <row r="5" spans="1:8" ht="10.5" thickBot="1">
      <c r="A5" s="39" t="s">
        <v>23</v>
      </c>
      <c r="B5" s="42" t="s">
        <v>80</v>
      </c>
      <c r="C5" s="41" t="s">
        <v>78</v>
      </c>
      <c r="D5" s="41"/>
      <c r="E5" s="41"/>
      <c r="F5" s="41" t="s">
        <v>79</v>
      </c>
      <c r="G5" s="41"/>
      <c r="H5" s="41"/>
    </row>
    <row r="6" spans="1:8" ht="18" customHeight="1" thickBot="1">
      <c r="A6" s="40"/>
      <c r="B6" s="43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0.5">
      <c r="A8" s="5" t="s">
        <v>0</v>
      </c>
      <c r="B8" s="19">
        <f>+C8+F8</f>
        <v>138667</v>
      </c>
      <c r="C8" s="2">
        <f>+D8+E8</f>
        <v>121264</v>
      </c>
      <c r="D8" s="2">
        <f>SUM(D10:D31)</f>
        <v>53889</v>
      </c>
      <c r="E8" s="2">
        <f>SUM(E10:E31)</f>
        <v>67375</v>
      </c>
      <c r="F8" s="2">
        <f>+G8+H8</f>
        <v>17403</v>
      </c>
      <c r="G8" s="2">
        <f>SUM(G10:G31)</f>
        <v>7424</v>
      </c>
      <c r="H8" s="2">
        <f>SUM(H10:H31)</f>
        <v>9979</v>
      </c>
    </row>
    <row r="9" spans="1:8" ht="9.75">
      <c r="A9" s="6"/>
      <c r="B9" s="6"/>
      <c r="C9" s="3"/>
      <c r="D9" s="4"/>
      <c r="E9" s="4"/>
      <c r="F9" s="3"/>
      <c r="G9" s="10"/>
      <c r="H9" s="10"/>
    </row>
    <row r="10" spans="1:13" ht="10.5">
      <c r="A10" s="7" t="s">
        <v>5</v>
      </c>
      <c r="B10" s="19">
        <f aca="true" t="shared" si="0" ref="B10:B31">+C10+F10</f>
        <v>4897</v>
      </c>
      <c r="C10" s="2">
        <f>+D10+E10</f>
        <v>4382</v>
      </c>
      <c r="D10" s="10">
        <v>2258</v>
      </c>
      <c r="E10" s="10">
        <v>2124</v>
      </c>
      <c r="F10" s="2">
        <f aca="true" t="shared" si="1" ref="F10:F31">+G10+H10</f>
        <v>515</v>
      </c>
      <c r="G10" s="10">
        <v>251</v>
      </c>
      <c r="H10" s="10">
        <v>264</v>
      </c>
      <c r="I10" s="9">
        <f>-D10/$B$8*100</f>
        <v>-1.6283614702849274</v>
      </c>
      <c r="J10" s="9">
        <f>E10/$B$8*100</f>
        <v>1.531727087194502</v>
      </c>
      <c r="L10" s="9">
        <f>-G10/$B$8*100</f>
        <v>-0.1810091802663936</v>
      </c>
      <c r="M10" s="9">
        <f>H10/$B$8*100</f>
        <v>0.19038415773039008</v>
      </c>
    </row>
    <row r="11" spans="1:13" ht="10.5">
      <c r="A11" s="7" t="s">
        <v>6</v>
      </c>
      <c r="B11" s="19">
        <f t="shared" si="0"/>
        <v>4541</v>
      </c>
      <c r="C11" s="2">
        <f aca="true" t="shared" si="2" ref="C11:C31">+D11+E11</f>
        <v>4125</v>
      </c>
      <c r="D11" s="10">
        <v>2080</v>
      </c>
      <c r="E11" s="10">
        <v>2045</v>
      </c>
      <c r="F11" s="2">
        <f t="shared" si="1"/>
        <v>416</v>
      </c>
      <c r="G11" s="10">
        <v>217</v>
      </c>
      <c r="H11" s="10">
        <v>199</v>
      </c>
      <c r="I11" s="9">
        <f aca="true" t="shared" si="3" ref="I11:I30">-D11/$B$8*100</f>
        <v>-1.499996394239437</v>
      </c>
      <c r="J11" s="9">
        <f aca="true" t="shared" si="4" ref="J11:J30">E11/$B$8*100</f>
        <v>1.474756070297908</v>
      </c>
      <c r="L11" s="9">
        <f aca="true" t="shared" si="5" ref="L11:L30">-G11/$B$8*100</f>
        <v>-0.15649000843747973</v>
      </c>
      <c r="M11" s="9">
        <f aca="true" t="shared" si="6" ref="M11:M30">H11/$B$8*100</f>
        <v>0.14350927041040767</v>
      </c>
    </row>
    <row r="12" spans="1:13" ht="10.5">
      <c r="A12" s="7" t="s">
        <v>7</v>
      </c>
      <c r="B12" s="19">
        <f t="shared" si="0"/>
        <v>4439</v>
      </c>
      <c r="C12" s="2">
        <f t="shared" si="2"/>
        <v>4067</v>
      </c>
      <c r="D12" s="10">
        <v>2059</v>
      </c>
      <c r="E12" s="10">
        <v>2008</v>
      </c>
      <c r="F12" s="2">
        <f t="shared" si="1"/>
        <v>372</v>
      </c>
      <c r="G12" s="10">
        <v>185</v>
      </c>
      <c r="H12" s="10">
        <v>187</v>
      </c>
      <c r="I12" s="9">
        <f t="shared" si="3"/>
        <v>-1.4848521998745197</v>
      </c>
      <c r="J12" s="9">
        <f t="shared" si="4"/>
        <v>1.4480734421311487</v>
      </c>
      <c r="L12" s="9">
        <f t="shared" si="5"/>
        <v>-0.13341314083379607</v>
      </c>
      <c r="M12" s="9">
        <f t="shared" si="6"/>
        <v>0.1348554450590263</v>
      </c>
    </row>
    <row r="13" spans="1:13" ht="10.5">
      <c r="A13" s="7" t="s">
        <v>4</v>
      </c>
      <c r="B13" s="19">
        <f t="shared" si="0"/>
        <v>4770</v>
      </c>
      <c r="C13" s="2">
        <f t="shared" si="2"/>
        <v>4267</v>
      </c>
      <c r="D13" s="10">
        <v>2087</v>
      </c>
      <c r="E13" s="10">
        <v>2180</v>
      </c>
      <c r="F13" s="2">
        <f t="shared" si="1"/>
        <v>503</v>
      </c>
      <c r="G13" s="10">
        <v>249</v>
      </c>
      <c r="H13" s="10">
        <v>254</v>
      </c>
      <c r="I13" s="9">
        <f t="shared" si="3"/>
        <v>-1.5050444590277428</v>
      </c>
      <c r="J13" s="9">
        <f t="shared" si="4"/>
        <v>1.5721116055009483</v>
      </c>
      <c r="L13" s="9">
        <f t="shared" si="5"/>
        <v>-0.17956687604116336</v>
      </c>
      <c r="M13" s="9">
        <f t="shared" si="6"/>
        <v>0.18317263660423894</v>
      </c>
    </row>
    <row r="14" spans="1:13" ht="10.5">
      <c r="A14" s="7" t="s">
        <v>8</v>
      </c>
      <c r="B14" s="19">
        <f t="shared" si="0"/>
        <v>6610</v>
      </c>
      <c r="C14" s="2">
        <f t="shared" si="2"/>
        <v>5122</v>
      </c>
      <c r="D14" s="10">
        <v>2507</v>
      </c>
      <c r="E14" s="10">
        <v>2615</v>
      </c>
      <c r="F14" s="2">
        <f t="shared" si="1"/>
        <v>1488</v>
      </c>
      <c r="G14" s="10">
        <v>612</v>
      </c>
      <c r="H14" s="10">
        <v>876</v>
      </c>
      <c r="I14" s="9">
        <f t="shared" si="3"/>
        <v>-1.8079283463260907</v>
      </c>
      <c r="J14" s="9">
        <f t="shared" si="4"/>
        <v>1.885812774488523</v>
      </c>
      <c r="L14" s="9">
        <f t="shared" si="5"/>
        <v>-0.44134509292044977</v>
      </c>
      <c r="M14" s="9">
        <f t="shared" si="6"/>
        <v>0.6317292506508398</v>
      </c>
    </row>
    <row r="15" spans="1:13" ht="10.5">
      <c r="A15" s="7" t="s">
        <v>9</v>
      </c>
      <c r="B15" s="19">
        <f t="shared" si="0"/>
        <v>11585</v>
      </c>
      <c r="C15" s="2">
        <f t="shared" si="2"/>
        <v>8588</v>
      </c>
      <c r="D15" s="10">
        <v>4137</v>
      </c>
      <c r="E15" s="10">
        <v>4451</v>
      </c>
      <c r="F15" s="2">
        <f t="shared" si="1"/>
        <v>2997</v>
      </c>
      <c r="G15" s="10">
        <v>1166</v>
      </c>
      <c r="H15" s="10">
        <v>1831</v>
      </c>
      <c r="I15" s="9">
        <f t="shared" si="3"/>
        <v>-2.983406289888726</v>
      </c>
      <c r="J15" s="9">
        <f t="shared" si="4"/>
        <v>3.2098480532498717</v>
      </c>
      <c r="L15" s="9">
        <f t="shared" si="5"/>
        <v>-0.8408633633092228</v>
      </c>
      <c r="M15" s="9">
        <f t="shared" si="6"/>
        <v>1.3204295181982735</v>
      </c>
    </row>
    <row r="16" spans="1:13" ht="10.5">
      <c r="A16" s="7" t="s">
        <v>10</v>
      </c>
      <c r="B16" s="19">
        <f t="shared" si="0"/>
        <v>11865</v>
      </c>
      <c r="C16" s="2">
        <f t="shared" si="2"/>
        <v>9040</v>
      </c>
      <c r="D16" s="10">
        <v>4430</v>
      </c>
      <c r="E16" s="10">
        <v>4610</v>
      </c>
      <c r="F16" s="2">
        <f t="shared" si="1"/>
        <v>2825</v>
      </c>
      <c r="G16" s="10">
        <v>1190</v>
      </c>
      <c r="H16" s="10">
        <v>1635</v>
      </c>
      <c r="I16" s="9">
        <f t="shared" si="3"/>
        <v>-3.194703858884955</v>
      </c>
      <c r="J16" s="9">
        <f t="shared" si="4"/>
        <v>3.324511239155675</v>
      </c>
      <c r="L16" s="9">
        <f t="shared" si="5"/>
        <v>-0.8581710140119856</v>
      </c>
      <c r="M16" s="9">
        <f t="shared" si="6"/>
        <v>1.1790837041257112</v>
      </c>
    </row>
    <row r="17" spans="1:13" ht="10.5">
      <c r="A17" s="7" t="s">
        <v>11</v>
      </c>
      <c r="B17" s="19">
        <f t="shared" si="0"/>
        <v>10534</v>
      </c>
      <c r="C17" s="2">
        <f t="shared" si="2"/>
        <v>8333</v>
      </c>
      <c r="D17" s="10">
        <v>4056</v>
      </c>
      <c r="E17" s="10">
        <v>4277</v>
      </c>
      <c r="F17" s="2">
        <f t="shared" si="1"/>
        <v>2201</v>
      </c>
      <c r="G17" s="10">
        <v>945</v>
      </c>
      <c r="H17" s="10">
        <v>1256</v>
      </c>
      <c r="I17" s="9">
        <f t="shared" si="3"/>
        <v>-2.924992968766902</v>
      </c>
      <c r="J17" s="9">
        <f t="shared" si="4"/>
        <v>3.0843675856548423</v>
      </c>
      <c r="L17" s="9">
        <f t="shared" si="5"/>
        <v>-0.6814887464212827</v>
      </c>
      <c r="M17" s="9">
        <f t="shared" si="6"/>
        <v>0.905767053444583</v>
      </c>
    </row>
    <row r="18" spans="1:13" ht="10.5">
      <c r="A18" s="7" t="s">
        <v>12</v>
      </c>
      <c r="B18" s="19">
        <f t="shared" si="0"/>
        <v>9851</v>
      </c>
      <c r="C18" s="2">
        <f t="shared" si="2"/>
        <v>8255</v>
      </c>
      <c r="D18" s="10">
        <v>4057</v>
      </c>
      <c r="E18" s="10">
        <v>4198</v>
      </c>
      <c r="F18" s="2">
        <f t="shared" si="1"/>
        <v>1596</v>
      </c>
      <c r="G18" s="10">
        <v>718</v>
      </c>
      <c r="H18" s="10">
        <v>878</v>
      </c>
      <c r="I18" s="9">
        <f t="shared" si="3"/>
        <v>-2.925714120879517</v>
      </c>
      <c r="J18" s="9">
        <f t="shared" si="4"/>
        <v>3.027396568758248</v>
      </c>
      <c r="L18" s="9">
        <f t="shared" si="5"/>
        <v>-0.5177872168576518</v>
      </c>
      <c r="M18" s="9">
        <f t="shared" si="6"/>
        <v>0.63317155487607</v>
      </c>
    </row>
    <row r="19" spans="1:13" ht="10.5">
      <c r="A19" s="7" t="s">
        <v>13</v>
      </c>
      <c r="B19" s="19">
        <f t="shared" si="0"/>
        <v>9329</v>
      </c>
      <c r="C19" s="2">
        <f t="shared" si="2"/>
        <v>8093</v>
      </c>
      <c r="D19" s="10">
        <v>3858</v>
      </c>
      <c r="E19" s="10">
        <v>4235</v>
      </c>
      <c r="F19" s="2">
        <f t="shared" si="1"/>
        <v>1236</v>
      </c>
      <c r="G19" s="10">
        <v>558</v>
      </c>
      <c r="H19" s="10">
        <v>678</v>
      </c>
      <c r="I19" s="9">
        <f t="shared" si="3"/>
        <v>-2.7822048504691095</v>
      </c>
      <c r="J19" s="9">
        <f t="shared" si="4"/>
        <v>3.054079196925007</v>
      </c>
      <c r="L19" s="9">
        <f t="shared" si="5"/>
        <v>-0.40240287883923354</v>
      </c>
      <c r="M19" s="9">
        <f t="shared" si="6"/>
        <v>0.4889411323530472</v>
      </c>
    </row>
    <row r="20" spans="1:13" ht="10.5">
      <c r="A20" s="7" t="s">
        <v>14</v>
      </c>
      <c r="B20" s="19">
        <f t="shared" si="0"/>
        <v>8698</v>
      </c>
      <c r="C20" s="2">
        <f t="shared" si="2"/>
        <v>7723</v>
      </c>
      <c r="D20" s="10">
        <v>3522</v>
      </c>
      <c r="E20" s="10">
        <v>4201</v>
      </c>
      <c r="F20" s="2">
        <f t="shared" si="1"/>
        <v>975</v>
      </c>
      <c r="G20" s="10">
        <v>423</v>
      </c>
      <c r="H20" s="10">
        <v>552</v>
      </c>
      <c r="I20" s="9">
        <f t="shared" si="3"/>
        <v>-2.5398977406304315</v>
      </c>
      <c r="J20" s="9">
        <f t="shared" si="4"/>
        <v>3.0295600250960937</v>
      </c>
      <c r="L20" s="9">
        <f t="shared" si="5"/>
        <v>-0.3050473436361932</v>
      </c>
      <c r="M20" s="9">
        <f t="shared" si="6"/>
        <v>0.3980759661635429</v>
      </c>
    </row>
    <row r="21" spans="1:13" ht="10.5">
      <c r="A21" s="7" t="s">
        <v>15</v>
      </c>
      <c r="B21" s="19">
        <f t="shared" si="0"/>
        <v>9213</v>
      </c>
      <c r="C21" s="2">
        <f t="shared" si="2"/>
        <v>8428</v>
      </c>
      <c r="D21" s="10">
        <v>3698</v>
      </c>
      <c r="E21" s="10">
        <v>4730</v>
      </c>
      <c r="F21" s="2">
        <f t="shared" si="1"/>
        <v>785</v>
      </c>
      <c r="G21" s="10">
        <v>330</v>
      </c>
      <c r="H21" s="10">
        <v>455</v>
      </c>
      <c r="I21" s="9">
        <f t="shared" si="3"/>
        <v>-2.666820512450691</v>
      </c>
      <c r="J21" s="9">
        <f t="shared" si="4"/>
        <v>3.4110494926694885</v>
      </c>
      <c r="L21" s="9">
        <f t="shared" si="5"/>
        <v>-0.2379801971629876</v>
      </c>
      <c r="M21" s="9">
        <f t="shared" si="6"/>
        <v>0.32812421123987684</v>
      </c>
    </row>
    <row r="22" spans="1:13" ht="10.5">
      <c r="A22" s="7" t="s">
        <v>16</v>
      </c>
      <c r="B22" s="19">
        <f t="shared" si="0"/>
        <v>8742</v>
      </c>
      <c r="C22" s="2">
        <f t="shared" si="2"/>
        <v>8156</v>
      </c>
      <c r="D22" s="10">
        <v>3483</v>
      </c>
      <c r="E22" s="10">
        <v>4673</v>
      </c>
      <c r="F22" s="2">
        <f t="shared" si="1"/>
        <v>586</v>
      </c>
      <c r="G22" s="10">
        <v>224</v>
      </c>
      <c r="H22" s="10">
        <v>362</v>
      </c>
      <c r="I22" s="9">
        <f t="shared" si="3"/>
        <v>-2.5117728082384416</v>
      </c>
      <c r="J22" s="9">
        <f t="shared" si="4"/>
        <v>3.369943822250427</v>
      </c>
      <c r="L22" s="9">
        <f t="shared" si="5"/>
        <v>-0.1615380732257855</v>
      </c>
      <c r="M22" s="9">
        <f t="shared" si="6"/>
        <v>0.26105706476667123</v>
      </c>
    </row>
    <row r="23" spans="1:13" ht="10.5">
      <c r="A23" s="7" t="s">
        <v>17</v>
      </c>
      <c r="B23" s="19">
        <f t="shared" si="0"/>
        <v>8093</v>
      </c>
      <c r="C23" s="2">
        <f t="shared" si="2"/>
        <v>7699</v>
      </c>
      <c r="D23" s="10">
        <v>3085</v>
      </c>
      <c r="E23" s="10">
        <v>4614</v>
      </c>
      <c r="F23" s="2">
        <f t="shared" si="1"/>
        <v>394</v>
      </c>
      <c r="G23" s="10">
        <v>146</v>
      </c>
      <c r="H23" s="10">
        <v>248</v>
      </c>
      <c r="I23" s="9">
        <f t="shared" si="3"/>
        <v>-2.2247542674176266</v>
      </c>
      <c r="J23" s="9">
        <f t="shared" si="4"/>
        <v>3.3273958476061356</v>
      </c>
      <c r="L23" s="9">
        <f t="shared" si="5"/>
        <v>-0.10528820844180663</v>
      </c>
      <c r="M23" s="9">
        <f t="shared" si="6"/>
        <v>0.17884572392854825</v>
      </c>
    </row>
    <row r="24" spans="1:13" ht="10.5">
      <c r="A24" s="7" t="s">
        <v>18</v>
      </c>
      <c r="B24" s="19">
        <f t="shared" si="0"/>
        <v>7341</v>
      </c>
      <c r="C24" s="2">
        <f t="shared" si="2"/>
        <v>7104</v>
      </c>
      <c r="D24" s="10">
        <v>2892</v>
      </c>
      <c r="E24" s="10">
        <v>4212</v>
      </c>
      <c r="F24" s="2">
        <f t="shared" si="1"/>
        <v>237</v>
      </c>
      <c r="G24" s="10">
        <v>94</v>
      </c>
      <c r="H24" s="10">
        <v>143</v>
      </c>
      <c r="I24" s="9">
        <f t="shared" si="3"/>
        <v>-2.0855719096829093</v>
      </c>
      <c r="J24" s="9">
        <f t="shared" si="4"/>
        <v>3.0374926983348596</v>
      </c>
      <c r="L24" s="9">
        <f t="shared" si="5"/>
        <v>-0.06778829858582071</v>
      </c>
      <c r="M24" s="9">
        <f t="shared" si="6"/>
        <v>0.10312475210396128</v>
      </c>
    </row>
    <row r="25" spans="1:13" ht="10.5">
      <c r="A25" s="8" t="s">
        <v>19</v>
      </c>
      <c r="B25" s="19">
        <f t="shared" si="0"/>
        <v>6316</v>
      </c>
      <c r="C25" s="2">
        <f t="shared" si="2"/>
        <v>6189</v>
      </c>
      <c r="D25" s="10">
        <v>2286</v>
      </c>
      <c r="E25" s="10">
        <v>3903</v>
      </c>
      <c r="F25" s="2">
        <f t="shared" si="1"/>
        <v>127</v>
      </c>
      <c r="G25" s="10">
        <v>58</v>
      </c>
      <c r="H25" s="10">
        <v>69</v>
      </c>
      <c r="I25" s="9">
        <f t="shared" si="3"/>
        <v>-1.6485537294381503</v>
      </c>
      <c r="J25" s="9">
        <f t="shared" si="4"/>
        <v>2.8146566955367898</v>
      </c>
      <c r="L25" s="9">
        <f t="shared" si="5"/>
        <v>-0.041826822531676605</v>
      </c>
      <c r="M25" s="9">
        <f t="shared" si="6"/>
        <v>0.04975949577044286</v>
      </c>
    </row>
    <row r="26" spans="1:13" ht="10.5">
      <c r="A26" s="8" t="s">
        <v>20</v>
      </c>
      <c r="B26" s="19">
        <f t="shared" si="0"/>
        <v>4536</v>
      </c>
      <c r="C26" s="2">
        <f t="shared" si="2"/>
        <v>4461</v>
      </c>
      <c r="D26" s="10">
        <v>1496</v>
      </c>
      <c r="E26" s="10">
        <v>2965</v>
      </c>
      <c r="F26" s="2">
        <f t="shared" si="1"/>
        <v>75</v>
      </c>
      <c r="G26" s="10">
        <v>32</v>
      </c>
      <c r="H26" s="10">
        <v>43</v>
      </c>
      <c r="I26" s="9">
        <f t="shared" si="3"/>
        <v>-1.0788435604722104</v>
      </c>
      <c r="J26" s="9">
        <f t="shared" si="4"/>
        <v>2.138216013903813</v>
      </c>
      <c r="L26" s="9">
        <f t="shared" si="5"/>
        <v>-0.023076867603683646</v>
      </c>
      <c r="M26" s="9">
        <f t="shared" si="6"/>
        <v>0.0310095408424499</v>
      </c>
    </row>
    <row r="27" spans="1:13" ht="10.5">
      <c r="A27" s="8" t="s">
        <v>73</v>
      </c>
      <c r="B27" s="19">
        <f t="shared" si="0"/>
        <v>4032</v>
      </c>
      <c r="C27" s="2">
        <f t="shared" si="2"/>
        <v>3981</v>
      </c>
      <c r="D27" s="10">
        <v>1130</v>
      </c>
      <c r="E27" s="10">
        <v>2851</v>
      </c>
      <c r="F27" s="2">
        <f t="shared" si="1"/>
        <v>51</v>
      </c>
      <c r="G27" s="10">
        <v>18</v>
      </c>
      <c r="H27" s="10">
        <v>33</v>
      </c>
      <c r="I27" s="9">
        <f t="shared" si="3"/>
        <v>-0.8149018872550787</v>
      </c>
      <c r="J27" s="9">
        <f t="shared" si="4"/>
        <v>2.05600467306569</v>
      </c>
      <c r="L27" s="9">
        <f t="shared" si="5"/>
        <v>-0.01298073802707205</v>
      </c>
      <c r="M27" s="9">
        <f t="shared" si="6"/>
        <v>0.02379801971629876</v>
      </c>
    </row>
    <row r="28" spans="1:13" ht="10.5">
      <c r="A28" s="8" t="s">
        <v>74</v>
      </c>
      <c r="B28" s="19">
        <f t="shared" si="0"/>
        <v>2349</v>
      </c>
      <c r="C28" s="2">
        <f t="shared" si="2"/>
        <v>2332</v>
      </c>
      <c r="D28" s="10">
        <v>595</v>
      </c>
      <c r="E28" s="10">
        <v>1737</v>
      </c>
      <c r="F28" s="2">
        <f t="shared" si="1"/>
        <v>17</v>
      </c>
      <c r="G28" s="10">
        <v>6</v>
      </c>
      <c r="H28" s="10">
        <v>11</v>
      </c>
      <c r="I28" s="9">
        <f t="shared" si="3"/>
        <v>-0.4290855070059928</v>
      </c>
      <c r="J28" s="9">
        <f t="shared" si="4"/>
        <v>1.2526412196124528</v>
      </c>
      <c r="L28" s="9">
        <f t="shared" si="5"/>
        <v>-0.0043269126756906836</v>
      </c>
      <c r="M28" s="9">
        <f t="shared" si="6"/>
        <v>0.007932673238766253</v>
      </c>
    </row>
    <row r="29" spans="1:13" ht="10.5">
      <c r="A29" s="8" t="s">
        <v>75</v>
      </c>
      <c r="B29" s="19">
        <f t="shared" si="0"/>
        <v>765</v>
      </c>
      <c r="C29" s="2">
        <f t="shared" si="2"/>
        <v>759</v>
      </c>
      <c r="D29" s="10">
        <v>142</v>
      </c>
      <c r="E29" s="10">
        <v>617</v>
      </c>
      <c r="F29" s="2">
        <f t="shared" si="1"/>
        <v>6</v>
      </c>
      <c r="G29" s="10">
        <v>2</v>
      </c>
      <c r="H29" s="10">
        <v>4</v>
      </c>
      <c r="I29" s="9">
        <f t="shared" si="3"/>
        <v>-0.10240359999134617</v>
      </c>
      <c r="J29" s="9">
        <f t="shared" si="4"/>
        <v>0.4449508534835253</v>
      </c>
      <c r="L29" s="9">
        <f t="shared" si="5"/>
        <v>-0.0014423042252302279</v>
      </c>
      <c r="M29" s="9">
        <f t="shared" si="6"/>
        <v>0.0028846084504604557</v>
      </c>
    </row>
    <row r="30" spans="1:13" ht="10.5">
      <c r="A30" s="8" t="s">
        <v>76</v>
      </c>
      <c r="B30" s="19">
        <f t="shared" si="0"/>
        <v>161</v>
      </c>
      <c r="C30" s="2">
        <f t="shared" si="2"/>
        <v>160</v>
      </c>
      <c r="D30" s="1">
        <v>31</v>
      </c>
      <c r="E30" s="1">
        <v>129</v>
      </c>
      <c r="F30" s="2">
        <f t="shared" si="1"/>
        <v>1</v>
      </c>
      <c r="G30" s="10">
        <v>0</v>
      </c>
      <c r="H30" s="10">
        <v>1</v>
      </c>
      <c r="I30" s="9">
        <f t="shared" si="3"/>
        <v>-0.02235571549106853</v>
      </c>
      <c r="J30" s="9">
        <f t="shared" si="4"/>
        <v>0.0930286225273497</v>
      </c>
      <c r="L30" s="9">
        <f t="shared" si="5"/>
        <v>0</v>
      </c>
      <c r="M30" s="9">
        <f t="shared" si="6"/>
        <v>0.0007211521126151139</v>
      </c>
    </row>
    <row r="31" spans="1:8" ht="10.5">
      <c r="A31" s="8" t="s">
        <v>85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0.5">
      <c r="A32" s="8"/>
      <c r="B32" s="19"/>
      <c r="C32" s="2"/>
      <c r="F32" s="2"/>
      <c r="G32" s="10"/>
      <c r="H32" s="10"/>
    </row>
    <row r="33" spans="1:8" ht="10.5">
      <c r="A33" s="1" t="s">
        <v>89</v>
      </c>
      <c r="B33" s="19"/>
      <c r="C33" s="2"/>
      <c r="F33" s="2"/>
      <c r="G33" s="10"/>
      <c r="H33" s="10"/>
    </row>
    <row r="34" spans="1:8" ht="10.5">
      <c r="A34" s="8"/>
      <c r="B34" s="19"/>
      <c r="C34" s="2"/>
      <c r="F34" s="2"/>
      <c r="G34" s="10"/>
      <c r="H34" s="10"/>
    </row>
    <row r="63" spans="1:2" ht="10.5">
      <c r="A63" s="11" t="s">
        <v>83</v>
      </c>
      <c r="B63" s="11"/>
    </row>
    <row r="64" ht="10.5" thickBot="1"/>
    <row r="65" spans="1:6" ht="31.5" thickBot="1">
      <c r="A65" s="12"/>
      <c r="B65" s="13"/>
      <c r="C65" s="13"/>
      <c r="D65" s="13"/>
      <c r="E65" s="14" t="s">
        <v>82</v>
      </c>
      <c r="F65" s="15" t="s">
        <v>50</v>
      </c>
    </row>
    <row r="67" spans="1:15" ht="9.75">
      <c r="A67" s="1" t="s">
        <v>81</v>
      </c>
      <c r="E67" s="9">
        <f>+F8*100/B8</f>
        <v>12.550210215840828</v>
      </c>
      <c r="F67" s="9">
        <f>+E67*100/MM!E67</f>
        <v>79.33287088408957</v>
      </c>
      <c r="N67" s="9"/>
      <c r="O67" s="9"/>
    </row>
    <row r="68" spans="1:15" ht="9.75">
      <c r="A68" s="1" t="s">
        <v>44</v>
      </c>
      <c r="E68" s="9">
        <f>+(SUM(B10:B12)*100/B$8)</f>
        <v>10.007427866759935</v>
      </c>
      <c r="F68" s="9">
        <f>+E68*100/MM!E68</f>
        <v>77.61429534564515</v>
      </c>
      <c r="N68" s="9"/>
      <c r="O68" s="9"/>
    </row>
    <row r="69" spans="1:15" ht="9.75">
      <c r="A69" s="1" t="s">
        <v>45</v>
      </c>
      <c r="E69" s="9">
        <f>+(SUM(B23:B30)*100/B$8)</f>
        <v>24.22566291907952</v>
      </c>
      <c r="F69" s="9">
        <f>+E69*100/MM!E69</f>
        <v>120.95744799606392</v>
      </c>
      <c r="N69" s="9"/>
      <c r="O69" s="9"/>
    </row>
    <row r="70" spans="1:15" ht="9.75">
      <c r="A70" s="1" t="s">
        <v>46</v>
      </c>
      <c r="E70" s="9">
        <f>+(SUM(B26:B30)*100/B$8)</f>
        <v>8.540604469700794</v>
      </c>
      <c r="F70" s="9">
        <f>+E70*100/MM!E70</f>
        <v>120.57098484624278</v>
      </c>
      <c r="N70" s="9"/>
      <c r="O70" s="9"/>
    </row>
    <row r="71" spans="1:15" ht="9.75">
      <c r="A71" s="1" t="s">
        <v>47</v>
      </c>
      <c r="E71" s="9">
        <f>SUM(B10:B12)*100/SUM(B23:B30)</f>
        <v>41.309201321703924</v>
      </c>
      <c r="F71" s="9">
        <f>+E71*100/MM!E71</f>
        <v>64.16661117732146</v>
      </c>
      <c r="N71" s="9"/>
      <c r="O71" s="9"/>
    </row>
    <row r="72" spans="1:15" ht="9.75">
      <c r="A72" s="1" t="s">
        <v>48</v>
      </c>
      <c r="E72" s="9">
        <f>+B10*100/B11</f>
        <v>107.83968288923144</v>
      </c>
      <c r="F72" s="9">
        <f>+E72*100/MM!E72</f>
        <v>116.13783107218028</v>
      </c>
      <c r="N72" s="9"/>
      <c r="O72" s="9"/>
    </row>
    <row r="74" ht="9.75">
      <c r="A74" s="1" t="s">
        <v>49</v>
      </c>
    </row>
    <row r="75" ht="9.75">
      <c r="A75" s="1" t="s">
        <v>90</v>
      </c>
    </row>
    <row r="77" ht="9.75">
      <c r="A77" s="1" t="s">
        <v>88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Estadística</dc:creator>
  <cp:keywords/>
  <dc:description/>
  <cp:lastModifiedBy>IAM</cp:lastModifiedBy>
  <cp:lastPrinted>2013-05-29T09:44:24Z</cp:lastPrinted>
  <dcterms:created xsi:type="dcterms:W3CDTF">2002-12-05T08:17:05Z</dcterms:created>
  <dcterms:modified xsi:type="dcterms:W3CDTF">2021-10-18T08:42:38Z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