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4.xml" ContentType="application/vnd.openxmlformats-officedocument.drawing+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5.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https://madrid.sharepoint.com/sites/SIGEM/Documentos compartidos/General/SIGEM/"/>
    </mc:Choice>
  </mc:AlternateContent>
  <xr:revisionPtr revIDLastSave="5" documentId="8_{6B4B1F35-99DC-4200-A952-C8758F3DE7C6}" xr6:coauthVersionLast="47" xr6:coauthVersionMax="47" xr10:uidLastSave="{E4982882-530C-4520-AF42-AD4CED54D5DD}"/>
  <bookViews>
    <workbookView xWindow="-110" yWindow="-110" windowWidth="19420" windowHeight="10420" tabRatio="936" firstSheet="2" activeTab="9" xr2:uid="{72F9ED38-674D-42EE-A2B3-DD0D2986F128}"/>
  </bookViews>
  <sheets>
    <sheet name="INDICE" sheetId="20" r:id="rId1"/>
    <sheet name="1.VIOLENCIA PAREJA-EXPAREJA" sheetId="2" r:id="rId2"/>
    <sheet name="1.Gráficas" sheetId="7" r:id="rId3"/>
    <sheet name="1.Ficha" sheetId="17" r:id="rId4"/>
    <sheet name="2.VIOLENCIA SEXUAL" sheetId="8" r:id="rId5"/>
    <sheet name="2. Gráficas" sheetId="19" r:id="rId6"/>
    <sheet name="2.Ficha" sheetId="10" r:id="rId7"/>
    <sheet name="2.GráficosV.Sexual" sheetId="9" state="hidden" r:id="rId8"/>
    <sheet name="3.TRATA MUJERES" sheetId="11" r:id="rId9"/>
    <sheet name="3.Gráficas" sheetId="12" r:id="rId10"/>
    <sheet name="3.Ficha" sheetId="13" r:id="rId11"/>
    <sheet name="4.MATRIMONIOS FORZADOS" sheetId="14" r:id="rId12"/>
    <sheet name="4.Gráficas" sheetId="15" r:id="rId13"/>
    <sheet name="4.Ficha" sheetId="16"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8" l="1"/>
  <c r="S42" i="2"/>
  <c r="S43" i="2"/>
  <c r="S44" i="2"/>
  <c r="S45" i="2"/>
  <c r="S46" i="2"/>
  <c r="S47" i="2"/>
  <c r="S48" i="2"/>
  <c r="S49" i="2"/>
  <c r="S50" i="2"/>
  <c r="S51" i="2"/>
  <c r="S52" i="2"/>
  <c r="S41" i="2"/>
  <c r="T67" i="2"/>
  <c r="R131" i="8"/>
  <c r="R130" i="8"/>
  <c r="R129" i="8"/>
  <c r="R128" i="8"/>
  <c r="R127" i="8"/>
  <c r="R126" i="8"/>
  <c r="R125" i="8"/>
  <c r="R115" i="8"/>
  <c r="R103" i="8"/>
  <c r="R94" i="8"/>
  <c r="R108" i="8" s="1"/>
  <c r="R90" i="8"/>
  <c r="R92" i="8" s="1"/>
  <c r="R89" i="8"/>
  <c r="R87" i="8"/>
  <c r="R85" i="8"/>
  <c r="R83" i="8"/>
  <c r="R81" i="8"/>
  <c r="R79" i="8"/>
  <c r="R61" i="8"/>
  <c r="R58" i="8"/>
  <c r="R55" i="8"/>
  <c r="R52" i="8"/>
  <c r="R49" i="8"/>
  <c r="R46" i="8"/>
  <c r="R43" i="8"/>
  <c r="R37" i="8"/>
  <c r="R36" i="8"/>
  <c r="R35" i="8"/>
  <c r="R34" i="8"/>
  <c r="R33" i="8"/>
  <c r="R26" i="8"/>
  <c r="R9" i="8"/>
  <c r="R16" i="8" s="1"/>
  <c r="R18" i="8" s="1"/>
  <c r="R20" i="8" s="1"/>
  <c r="N151" i="2"/>
  <c r="O151" i="2"/>
  <c r="P151" i="2"/>
  <c r="S45" i="11"/>
  <c r="T45" i="11"/>
  <c r="U45" i="11"/>
  <c r="R104" i="8" l="1"/>
  <c r="R109" i="8"/>
  <c r="R107" i="8"/>
  <c r="R106" i="8"/>
  <c r="R105" i="8"/>
  <c r="R17" i="8"/>
  <c r="R19" i="8" s="1"/>
  <c r="R121" i="2"/>
  <c r="R124" i="2"/>
  <c r="R126" i="2" s="1"/>
  <c r="R122" i="2"/>
  <c r="R116" i="2"/>
  <c r="R114" i="2"/>
  <c r="N118" i="2"/>
  <c r="M118" i="2"/>
  <c r="L118" i="2"/>
  <c r="K118" i="2"/>
  <c r="J118" i="2"/>
  <c r="I118" i="2"/>
  <c r="H118" i="2"/>
  <c r="G118" i="2"/>
  <c r="F118" i="2"/>
  <c r="E118" i="2"/>
  <c r="O118" i="2"/>
  <c r="P118" i="2"/>
  <c r="Q118" i="2"/>
  <c r="R117" i="2"/>
  <c r="R119" i="2" s="1"/>
  <c r="F69" i="11"/>
  <c r="F68" i="11"/>
  <c r="R118" i="2" l="1"/>
  <c r="R125" i="2"/>
  <c r="R46" i="11"/>
  <c r="Q46" i="11"/>
  <c r="R45" i="11"/>
  <c r="Q45" i="11"/>
  <c r="T41" i="11"/>
  <c r="S41" i="11"/>
  <c r="U41" i="11"/>
  <c r="R41" i="11"/>
  <c r="Q41" i="11"/>
  <c r="U40" i="11"/>
  <c r="T40" i="11"/>
  <c r="S40" i="11"/>
  <c r="R40" i="11"/>
  <c r="Q40" i="11"/>
  <c r="U8" i="11"/>
  <c r="U7" i="11"/>
  <c r="Q87" i="8"/>
  <c r="P87" i="8"/>
  <c r="O87" i="8"/>
  <c r="N87" i="8"/>
  <c r="M87" i="8"/>
  <c r="L87" i="8"/>
  <c r="K87" i="8"/>
  <c r="J87" i="8"/>
  <c r="I87" i="8"/>
  <c r="H87" i="8"/>
  <c r="G87" i="8"/>
  <c r="F87" i="8"/>
  <c r="E87" i="8"/>
  <c r="Q85" i="8"/>
  <c r="P85" i="8"/>
  <c r="O85" i="8"/>
  <c r="N85" i="8"/>
  <c r="M85" i="8"/>
  <c r="L85" i="8"/>
  <c r="K85" i="8"/>
  <c r="J85" i="8"/>
  <c r="I85" i="8"/>
  <c r="H85" i="8"/>
  <c r="G85" i="8"/>
  <c r="F85" i="8"/>
  <c r="E85" i="8"/>
  <c r="Q83" i="8"/>
  <c r="P83" i="8"/>
  <c r="O83" i="8"/>
  <c r="N83" i="8"/>
  <c r="M83" i="8"/>
  <c r="L83" i="8"/>
  <c r="K83" i="8"/>
  <c r="J83" i="8"/>
  <c r="I83" i="8"/>
  <c r="H83" i="8"/>
  <c r="G83" i="8"/>
  <c r="F83" i="8"/>
  <c r="E83" i="8"/>
  <c r="Q81" i="8"/>
  <c r="P81" i="8"/>
  <c r="O81" i="8"/>
  <c r="N81" i="8"/>
  <c r="M81" i="8"/>
  <c r="L81" i="8"/>
  <c r="K81" i="8"/>
  <c r="J81" i="8"/>
  <c r="I81" i="8"/>
  <c r="H81" i="8"/>
  <c r="G81" i="8"/>
  <c r="F81" i="8"/>
  <c r="E81" i="8"/>
  <c r="Q79" i="8"/>
  <c r="P79" i="8"/>
  <c r="O79" i="8"/>
  <c r="N79" i="8"/>
  <c r="M79" i="8"/>
  <c r="L79" i="8"/>
  <c r="K79" i="8"/>
  <c r="J79" i="8"/>
  <c r="I79" i="8"/>
  <c r="H79" i="8"/>
  <c r="G79" i="8"/>
  <c r="F79" i="8"/>
  <c r="E79" i="8"/>
  <c r="Q61" i="8"/>
  <c r="P61" i="8"/>
  <c r="O61" i="8"/>
  <c r="N61" i="8"/>
  <c r="M61" i="8"/>
  <c r="L61" i="8"/>
  <c r="K61" i="8"/>
  <c r="J61" i="8"/>
  <c r="I61" i="8"/>
  <c r="H61" i="8"/>
  <c r="G61" i="8"/>
  <c r="F61" i="8"/>
  <c r="E61" i="8"/>
  <c r="Q58" i="8"/>
  <c r="P58" i="8"/>
  <c r="O58" i="8"/>
  <c r="N58" i="8"/>
  <c r="M58" i="8"/>
  <c r="L58" i="8"/>
  <c r="K58" i="8"/>
  <c r="J58" i="8"/>
  <c r="I58" i="8"/>
  <c r="H58" i="8"/>
  <c r="G58" i="8"/>
  <c r="F58" i="8"/>
  <c r="E58" i="8"/>
  <c r="Q55" i="8"/>
  <c r="P55" i="8"/>
  <c r="O55" i="8"/>
  <c r="N55" i="8"/>
  <c r="M55" i="8"/>
  <c r="L55" i="8"/>
  <c r="K55" i="8"/>
  <c r="J55" i="8"/>
  <c r="I55" i="8"/>
  <c r="H55" i="8"/>
  <c r="G55" i="8"/>
  <c r="F55" i="8"/>
  <c r="E55" i="8"/>
  <c r="Q52" i="8"/>
  <c r="P52" i="8"/>
  <c r="O52" i="8"/>
  <c r="N52" i="8"/>
  <c r="M52" i="8"/>
  <c r="L52" i="8"/>
  <c r="K52" i="8"/>
  <c r="J52" i="8"/>
  <c r="I52" i="8"/>
  <c r="H52" i="8"/>
  <c r="G52" i="8"/>
  <c r="F52" i="8"/>
  <c r="E52" i="8"/>
  <c r="Q49" i="8"/>
  <c r="P49" i="8"/>
  <c r="O49" i="8"/>
  <c r="N49" i="8"/>
  <c r="M49" i="8"/>
  <c r="L49" i="8"/>
  <c r="K49" i="8"/>
  <c r="J49" i="8"/>
  <c r="I49" i="8"/>
  <c r="H49" i="8"/>
  <c r="G49" i="8"/>
  <c r="F49" i="8"/>
  <c r="E49" i="8"/>
  <c r="Q46" i="8"/>
  <c r="P46" i="8"/>
  <c r="O46" i="8"/>
  <c r="N46" i="8"/>
  <c r="M46" i="8"/>
  <c r="L46" i="8"/>
  <c r="K46" i="8"/>
  <c r="J46" i="8"/>
  <c r="I46" i="8"/>
  <c r="H46" i="8"/>
  <c r="G46" i="8"/>
  <c r="F46" i="8"/>
  <c r="E46" i="8"/>
  <c r="Q43" i="8"/>
  <c r="P43" i="8"/>
  <c r="O43" i="8"/>
  <c r="N43" i="8"/>
  <c r="M43" i="8"/>
  <c r="L43" i="8"/>
  <c r="K43" i="8"/>
  <c r="J43" i="8"/>
  <c r="I43" i="8"/>
  <c r="H43" i="8"/>
  <c r="G43" i="8"/>
  <c r="F43" i="8"/>
  <c r="E43" i="8"/>
  <c r="Q26" i="8"/>
  <c r="P26" i="8"/>
  <c r="O26" i="8"/>
  <c r="N26" i="8"/>
  <c r="M26" i="8"/>
  <c r="L26" i="8"/>
  <c r="K26" i="8"/>
  <c r="J26" i="8"/>
  <c r="I26" i="8"/>
  <c r="H26" i="8"/>
  <c r="G26" i="8"/>
  <c r="F26" i="8"/>
  <c r="E26" i="8"/>
  <c r="R22" i="8"/>
  <c r="Q22" i="8"/>
  <c r="P22" i="8"/>
  <c r="O22" i="8"/>
  <c r="N22" i="8"/>
  <c r="M22" i="8"/>
  <c r="L22" i="8"/>
  <c r="K22" i="8"/>
  <c r="R151" i="2"/>
  <c r="Q151" i="2"/>
  <c r="M151" i="2"/>
  <c r="L151" i="2"/>
  <c r="K151" i="2"/>
  <c r="J151" i="2"/>
  <c r="I151" i="2"/>
  <c r="H151" i="2"/>
  <c r="U128" i="11" l="1"/>
  <c r="T128" i="11"/>
  <c r="U127" i="11"/>
  <c r="T127" i="11"/>
  <c r="Q155" i="2" l="1"/>
  <c r="P155" i="2"/>
  <c r="O155" i="2"/>
  <c r="N155" i="2"/>
  <c r="M155" i="2"/>
  <c r="L155" i="2"/>
  <c r="K155" i="2"/>
  <c r="R157" i="2"/>
  <c r="R156" i="2"/>
  <c r="R155" i="2" l="1"/>
  <c r="R76" i="2" l="1"/>
  <c r="R41" i="2" l="1"/>
  <c r="Q37" i="8"/>
  <c r="P37" i="8"/>
  <c r="O37" i="8"/>
  <c r="N37" i="8"/>
  <c r="M37" i="8"/>
  <c r="L37" i="8"/>
  <c r="K37" i="8"/>
  <c r="J37" i="8"/>
  <c r="I37" i="8"/>
  <c r="H37" i="8"/>
  <c r="G37" i="8"/>
  <c r="F37" i="8"/>
  <c r="E37" i="8"/>
  <c r="Q36" i="8"/>
  <c r="P36" i="8"/>
  <c r="O36" i="8"/>
  <c r="N36" i="8"/>
  <c r="M36" i="8"/>
  <c r="L36" i="8"/>
  <c r="K36" i="8"/>
  <c r="J36" i="8"/>
  <c r="I36" i="8"/>
  <c r="H36" i="8"/>
  <c r="G36" i="8"/>
  <c r="F36" i="8"/>
  <c r="E36" i="8"/>
  <c r="Q35" i="8"/>
  <c r="P35" i="8"/>
  <c r="O35" i="8"/>
  <c r="N35" i="8"/>
  <c r="M35" i="8"/>
  <c r="L35" i="8"/>
  <c r="K35" i="8"/>
  <c r="J35" i="8"/>
  <c r="I35" i="8"/>
  <c r="H35" i="8"/>
  <c r="G35" i="8"/>
  <c r="F35" i="8"/>
  <c r="E35" i="8"/>
  <c r="Q34" i="8"/>
  <c r="P34" i="8"/>
  <c r="O34" i="8"/>
  <c r="N34" i="8"/>
  <c r="M34" i="8"/>
  <c r="L34" i="8"/>
  <c r="K34" i="8"/>
  <c r="J34" i="8"/>
  <c r="I34" i="8"/>
  <c r="H34" i="8"/>
  <c r="G34" i="8"/>
  <c r="F34" i="8"/>
  <c r="E34" i="8"/>
  <c r="Q33" i="8"/>
  <c r="P33" i="8"/>
  <c r="O33" i="8"/>
  <c r="N33" i="8"/>
  <c r="M33" i="8"/>
  <c r="L33" i="8"/>
  <c r="K33" i="8"/>
  <c r="J33" i="8"/>
  <c r="I33" i="8"/>
  <c r="H33" i="8"/>
  <c r="G33" i="8"/>
  <c r="F33" i="8"/>
  <c r="E33" i="8"/>
  <c r="Q20" i="8"/>
  <c r="P20" i="8"/>
  <c r="O20" i="8"/>
  <c r="N20" i="8"/>
  <c r="M20" i="8"/>
  <c r="L20" i="8"/>
  <c r="K20" i="8"/>
  <c r="J20" i="8"/>
  <c r="I20" i="8"/>
  <c r="H20" i="8"/>
  <c r="G20" i="8"/>
  <c r="F20" i="8"/>
  <c r="E20" i="8"/>
  <c r="Q19" i="8"/>
  <c r="P19" i="8"/>
  <c r="O19" i="8"/>
  <c r="N19" i="8"/>
  <c r="M19" i="8"/>
  <c r="L19" i="8"/>
  <c r="K19" i="8"/>
  <c r="J19" i="8"/>
  <c r="I19" i="8"/>
  <c r="H19" i="8"/>
  <c r="G19" i="8"/>
  <c r="F19" i="8"/>
  <c r="E19" i="8"/>
  <c r="Q18" i="8"/>
  <c r="P18" i="8"/>
  <c r="O18" i="8"/>
  <c r="N18" i="8"/>
  <c r="M18" i="8"/>
  <c r="L18" i="8"/>
  <c r="K18" i="8"/>
  <c r="J18" i="8"/>
  <c r="I18" i="8"/>
  <c r="H18" i="8"/>
  <c r="G18" i="8"/>
  <c r="F18" i="8"/>
  <c r="E18" i="8"/>
  <c r="Q17" i="8"/>
  <c r="P17" i="8"/>
  <c r="O17" i="8"/>
  <c r="N17" i="8"/>
  <c r="M17" i="8"/>
  <c r="L17" i="8"/>
  <c r="K17" i="8"/>
  <c r="J17" i="8"/>
  <c r="I17" i="8"/>
  <c r="H17" i="8"/>
  <c r="G17" i="8"/>
  <c r="F17" i="8"/>
  <c r="E17" i="8"/>
  <c r="Q16" i="8"/>
  <c r="P16" i="8"/>
  <c r="O16" i="8"/>
  <c r="N16" i="8"/>
  <c r="M16" i="8"/>
  <c r="L16" i="8"/>
  <c r="K16" i="8"/>
  <c r="J16" i="8"/>
  <c r="I16" i="8"/>
  <c r="H16" i="8"/>
  <c r="G16" i="8"/>
  <c r="F16" i="8"/>
  <c r="E16" i="8"/>
  <c r="P93" i="2" l="1"/>
  <c r="E111" i="2" l="1"/>
  <c r="F111" i="2"/>
  <c r="G111" i="2"/>
  <c r="H111" i="2"/>
  <c r="I111" i="2"/>
  <c r="J111" i="2"/>
  <c r="K111" i="2"/>
  <c r="L111" i="2"/>
  <c r="M111" i="2"/>
  <c r="N111" i="2"/>
  <c r="O111" i="2"/>
  <c r="P111" i="2"/>
  <c r="Q111" i="2"/>
  <c r="R111" i="2"/>
  <c r="E107" i="2"/>
  <c r="F107" i="2"/>
  <c r="G107" i="2"/>
  <c r="H107" i="2"/>
  <c r="I107" i="2"/>
  <c r="J107" i="2"/>
  <c r="K107" i="2"/>
  <c r="L107" i="2"/>
  <c r="M107" i="2"/>
  <c r="N107" i="2"/>
  <c r="O107" i="2"/>
  <c r="P107" i="2"/>
  <c r="Q107" i="2"/>
  <c r="R107" i="2"/>
  <c r="F102" i="2" l="1"/>
  <c r="G102" i="2"/>
  <c r="H102" i="2"/>
  <c r="I102" i="2"/>
  <c r="J102" i="2"/>
  <c r="K102" i="2"/>
  <c r="L102" i="2"/>
  <c r="M102" i="2"/>
  <c r="N102" i="2"/>
  <c r="O102" i="2"/>
  <c r="P102" i="2"/>
  <c r="Q102" i="2"/>
  <c r="R102" i="2"/>
  <c r="F101" i="2"/>
  <c r="G101" i="2"/>
  <c r="H101" i="2"/>
  <c r="I101" i="2"/>
  <c r="J101" i="2"/>
  <c r="K101" i="2"/>
  <c r="L101" i="2"/>
  <c r="M101" i="2"/>
  <c r="N101" i="2"/>
  <c r="O101" i="2"/>
  <c r="P101" i="2"/>
  <c r="Q101" i="2"/>
  <c r="R101" i="2"/>
  <c r="F100" i="2"/>
  <c r="G100" i="2"/>
  <c r="H100" i="2"/>
  <c r="I100" i="2"/>
  <c r="J100" i="2"/>
  <c r="K100" i="2"/>
  <c r="L100" i="2"/>
  <c r="M100" i="2"/>
  <c r="N100" i="2"/>
  <c r="O100" i="2"/>
  <c r="P100" i="2"/>
  <c r="Q100" i="2"/>
  <c r="R100" i="2"/>
  <c r="F99" i="2"/>
  <c r="G99" i="2"/>
  <c r="H99" i="2"/>
  <c r="I99" i="2"/>
  <c r="J99" i="2"/>
  <c r="K99" i="2"/>
  <c r="L99" i="2"/>
  <c r="M99" i="2"/>
  <c r="N99" i="2"/>
  <c r="O99" i="2"/>
  <c r="P99" i="2"/>
  <c r="Q99" i="2"/>
  <c r="R99" i="2"/>
  <c r="F98" i="2"/>
  <c r="G98" i="2"/>
  <c r="H98" i="2"/>
  <c r="I98" i="2"/>
  <c r="J98" i="2"/>
  <c r="K98" i="2"/>
  <c r="L98" i="2"/>
  <c r="M98" i="2"/>
  <c r="N98" i="2"/>
  <c r="O98" i="2"/>
  <c r="P98" i="2"/>
  <c r="Q98" i="2"/>
  <c r="R98" i="2"/>
  <c r="E102" i="2"/>
  <c r="E101" i="2"/>
  <c r="E100" i="2"/>
  <c r="E99" i="2"/>
  <c r="E98" i="2"/>
  <c r="F97" i="2"/>
  <c r="G97" i="2"/>
  <c r="H97" i="2"/>
  <c r="I97" i="2"/>
  <c r="J97" i="2"/>
  <c r="K97" i="2"/>
  <c r="L97" i="2"/>
  <c r="M97" i="2"/>
  <c r="N97" i="2"/>
  <c r="O97" i="2"/>
  <c r="P97" i="2"/>
  <c r="Q97" i="2"/>
  <c r="R97" i="2"/>
  <c r="E97" i="2"/>
  <c r="F96" i="2"/>
  <c r="G96" i="2"/>
  <c r="H96" i="2"/>
  <c r="I96" i="2"/>
  <c r="J96" i="2"/>
  <c r="K96" i="2"/>
  <c r="L96" i="2"/>
  <c r="M96" i="2"/>
  <c r="N96" i="2"/>
  <c r="O96" i="2"/>
  <c r="P96" i="2"/>
  <c r="Q96" i="2"/>
  <c r="R96" i="2"/>
  <c r="E96" i="2"/>
  <c r="F95" i="2"/>
  <c r="G95" i="2"/>
  <c r="H95" i="2"/>
  <c r="I95" i="2"/>
  <c r="J95" i="2"/>
  <c r="K95" i="2"/>
  <c r="L95" i="2"/>
  <c r="M95" i="2"/>
  <c r="N95" i="2"/>
  <c r="O95" i="2"/>
  <c r="P95" i="2"/>
  <c r="Q95" i="2"/>
  <c r="R95" i="2"/>
  <c r="E95" i="2"/>
  <c r="F94" i="2"/>
  <c r="G94" i="2"/>
  <c r="H94" i="2"/>
  <c r="I94" i="2"/>
  <c r="J94" i="2"/>
  <c r="K94" i="2"/>
  <c r="L94" i="2"/>
  <c r="M94" i="2"/>
  <c r="N94" i="2"/>
  <c r="O94" i="2"/>
  <c r="P94" i="2"/>
  <c r="Q94" i="2"/>
  <c r="R94" i="2"/>
  <c r="E94" i="2"/>
  <c r="F93" i="2"/>
  <c r="G93" i="2"/>
  <c r="H93" i="2"/>
  <c r="I93" i="2"/>
  <c r="J93" i="2"/>
  <c r="K93" i="2"/>
  <c r="L93" i="2"/>
  <c r="M93" i="2"/>
  <c r="N93" i="2"/>
  <c r="O93" i="2"/>
  <c r="Q93" i="2"/>
  <c r="R93" i="2"/>
  <c r="E93" i="2"/>
  <c r="R68" i="2" l="1"/>
  <c r="R77" i="2" l="1"/>
  <c r="E41" i="2" l="1"/>
  <c r="F41" i="2"/>
  <c r="G41" i="2"/>
  <c r="H41" i="2"/>
  <c r="I41" i="2"/>
  <c r="J41" i="2"/>
  <c r="K41" i="2"/>
  <c r="L41" i="2"/>
  <c r="M41" i="2"/>
  <c r="N41" i="2"/>
  <c r="O41" i="2"/>
  <c r="P41" i="2"/>
  <c r="Q41" i="2"/>
  <c r="H62" i="2" l="1"/>
  <c r="I62" i="2"/>
  <c r="J62" i="2"/>
  <c r="K62" i="2"/>
  <c r="L62" i="2"/>
  <c r="M62" i="2"/>
  <c r="N62" i="2"/>
  <c r="O62" i="2"/>
  <c r="P62" i="2"/>
  <c r="Q62" i="2"/>
  <c r="R62" i="2"/>
  <c r="E68" i="2"/>
  <c r="F68" i="2"/>
  <c r="G68" i="2"/>
  <c r="H68" i="2"/>
  <c r="I68" i="2"/>
  <c r="J68" i="2"/>
  <c r="K68" i="2"/>
  <c r="L68" i="2"/>
  <c r="M68" i="2"/>
  <c r="N68" i="2"/>
  <c r="O68" i="2"/>
  <c r="P68" i="2"/>
  <c r="Q68" i="2"/>
  <c r="E76" i="2"/>
  <c r="F76" i="2"/>
  <c r="G76" i="2"/>
  <c r="H76" i="2"/>
  <c r="I76" i="2"/>
  <c r="J76" i="2"/>
  <c r="K76" i="2"/>
  <c r="L76" i="2"/>
  <c r="M76" i="2"/>
  <c r="N76" i="2"/>
  <c r="O76" i="2"/>
  <c r="P76" i="2"/>
  <c r="Q76" i="2"/>
  <c r="E77" i="2"/>
  <c r="F77" i="2"/>
  <c r="G77" i="2"/>
  <c r="H77" i="2"/>
  <c r="I77" i="2"/>
  <c r="J77" i="2"/>
  <c r="K77" i="2"/>
  <c r="L77" i="2"/>
  <c r="M77" i="2"/>
  <c r="N77" i="2"/>
  <c r="O77" i="2"/>
  <c r="P77" i="2"/>
  <c r="Q7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tc={3C14E892-E7AA-4592-82C1-AE98F13350BA}</author>
  </authors>
  <commentList>
    <comment ref="R95" authorId="0" shapeId="0" xr:uid="{3C14E892-E7AA-4592-82C1-AE98F13350B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Los conceptos computados en este apartado son de:
    AGRESIÓN SEXUAL	6
   y  AGRESIÓN SEXUAL CON PENETRACIÓN	1
</t>
      </text>
    </comment>
  </commentList>
</comments>
</file>

<file path=xl/sharedStrings.xml><?xml version="1.0" encoding="utf-8"?>
<sst xmlns="http://schemas.openxmlformats.org/spreadsheetml/2006/main" count="1568" uniqueCount="650">
  <si>
    <t>SISTEMA DE INDICADORES DE VIOLENCIA DE GÉNERO EN LA CIUDAD DE MADRID</t>
  </si>
  <si>
    <t>Ámbito</t>
  </si>
  <si>
    <t>Subámbito</t>
  </si>
  <si>
    <t>Nº.</t>
  </si>
  <si>
    <t>Indicador</t>
  </si>
  <si>
    <t>Gráfico</t>
  </si>
  <si>
    <t>Ficha</t>
  </si>
  <si>
    <t>1. VIOLENCIA DE GÉNERO DE PAREJA O EX PAREJA</t>
  </si>
  <si>
    <t>Incidencia</t>
  </si>
  <si>
    <t>1.1.</t>
  </si>
  <si>
    <t>Mujeres víctimas de violencia física y/o sexual de alguna pareja a lo largo de su vida</t>
  </si>
  <si>
    <t xml:space="preserve">1.2. </t>
  </si>
  <si>
    <t>Mujeres víctimas de violencia psicológica emocional de alguna pareja a lo largo de la vida</t>
  </si>
  <si>
    <t>1.3.</t>
  </si>
  <si>
    <t>Mujeres víctimas de violencia psicológica de control de alguna pareja a lo largo de la vida</t>
  </si>
  <si>
    <t>1.4.</t>
  </si>
  <si>
    <t>Mujeres víctimas de violencia económica de alguna pareja a lo largo de la vida</t>
  </si>
  <si>
    <t>1.5.</t>
  </si>
  <si>
    <t>Mujeres víctimas de cualquier tipo de violencia de alguna pareja a lo largo de la vida</t>
  </si>
  <si>
    <t xml:space="preserve">Feminicidios y víctimas mortales </t>
  </si>
  <si>
    <t>1.6.</t>
  </si>
  <si>
    <t>Feminicidios en el ámbito de la pareja o expareja</t>
  </si>
  <si>
    <t>1.7.</t>
  </si>
  <si>
    <t>Menores huérfanos por feminicidios en la pareja o expareja</t>
  </si>
  <si>
    <t>1.8.</t>
  </si>
  <si>
    <t>Menores víctimas mortales por violencia de género</t>
  </si>
  <si>
    <t>1.9.</t>
  </si>
  <si>
    <t>Feminicidios según existencia de denuncia previa al agresor</t>
  </si>
  <si>
    <t>1.9</t>
  </si>
  <si>
    <t>1.10.</t>
  </si>
  <si>
    <t>Feminicidios según convivencia de víctima y agresor</t>
  </si>
  <si>
    <t>1.10</t>
  </si>
  <si>
    <t>1.11.</t>
  </si>
  <si>
    <t>Feminicidios según edad de la víctima</t>
  </si>
  <si>
    <t>1.11</t>
  </si>
  <si>
    <t>1.12.</t>
  </si>
  <si>
    <t>Feminicidios según lugar de nacimiento de la víctima</t>
  </si>
  <si>
    <t>1.12</t>
  </si>
  <si>
    <t xml:space="preserve">Detección y denuncia </t>
  </si>
  <si>
    <t>1.13.</t>
  </si>
  <si>
    <t>Casos en el Sistema de seguimiento integral de violencia de género (VioGén)</t>
  </si>
  <si>
    <t>1.13</t>
  </si>
  <si>
    <t>1.14.</t>
  </si>
  <si>
    <t>Casos en VioGén con menores en riesgo</t>
  </si>
  <si>
    <t>1.14</t>
  </si>
  <si>
    <t>1.15.</t>
  </si>
  <si>
    <t>Denuncias por violencia de género</t>
  </si>
  <si>
    <t>1.15</t>
  </si>
  <si>
    <t xml:space="preserve">Protección </t>
  </si>
  <si>
    <t>1.16.</t>
  </si>
  <si>
    <t xml:space="preserve">Órdenes de protección a víctimas de violencia de género solicitadas </t>
  </si>
  <si>
    <t>1.16</t>
  </si>
  <si>
    <t>1.17.</t>
  </si>
  <si>
    <t>Órdenes de protección a víctimas de violencia de género adoptadas y denegadas</t>
  </si>
  <si>
    <t>1.17</t>
  </si>
  <si>
    <t>1.18.</t>
  </si>
  <si>
    <t>Órdenes de protección según mayoría de edad y nacionalidad de la víctima.</t>
  </si>
  <si>
    <t>1.18</t>
  </si>
  <si>
    <t>1.19.</t>
  </si>
  <si>
    <t>Órdenes de protección a víctimas de violencia de género según la nacionalidad del denunciado</t>
  </si>
  <si>
    <t>1.19</t>
  </si>
  <si>
    <t>1.20.</t>
  </si>
  <si>
    <t>Órdenes de protección por relación víctima y denunciado.</t>
  </si>
  <si>
    <t>1.20</t>
  </si>
  <si>
    <t xml:space="preserve">Atención </t>
  </si>
  <si>
    <t>1.21.</t>
  </si>
  <si>
    <t xml:space="preserve">Consultas pertinentes atendidas en el servicio 016 </t>
  </si>
  <si>
    <t>1.21</t>
  </si>
  <si>
    <t>1.22.</t>
  </si>
  <si>
    <t>Usuarias activas en el Servicio ATENPRO</t>
  </si>
  <si>
    <t>1.22</t>
  </si>
  <si>
    <t>1.23.</t>
  </si>
  <si>
    <t xml:space="preserve">Dispositivos electrónicos de seguimiento de las prohibiciones de aproximación activos. </t>
  </si>
  <si>
    <t>1.23</t>
  </si>
  <si>
    <t>1.24.</t>
  </si>
  <si>
    <t xml:space="preserve">Mujeres atendidas en la Red municipal contra la violencia de género en pareja o expareja </t>
  </si>
  <si>
    <t>1.24</t>
  </si>
  <si>
    <t>1.25.</t>
  </si>
  <si>
    <t>Mujeres atendidas los Puntos Municipales del Observatorio Regional de Violencia de género</t>
  </si>
  <si>
    <t>1.25</t>
  </si>
  <si>
    <t>1.26.</t>
  </si>
  <si>
    <t>Menores atendidos/as en la Red municipal contra la violencia de género en pareja o expareja</t>
  </si>
  <si>
    <t>1.26</t>
  </si>
  <si>
    <t>2. VIOLENCIA SEXUAL FUERA DEL ÁMBITO DE LA PAREJA O EXPAREJA Y ACOSO SEXUAL</t>
  </si>
  <si>
    <t>2.1.</t>
  </si>
  <si>
    <t>Mujeres víctimas de violencia sexual fuera de la pareja a lo largo de su vida</t>
  </si>
  <si>
    <t>2.1</t>
  </si>
  <si>
    <t>2.2.</t>
  </si>
  <si>
    <t>Mujeres víctimas de acoso sexual a lo largo de la vida</t>
  </si>
  <si>
    <t>2.3.</t>
  </si>
  <si>
    <t>Hechos conocidos contra la libertad sexual según tipología penal</t>
  </si>
  <si>
    <t>2.4.</t>
  </si>
  <si>
    <t>Victimizaciones de mujeres por infracciones penales contra la libertad sexual según tipología penal</t>
  </si>
  <si>
    <t>2.4</t>
  </si>
  <si>
    <t>2.5.</t>
  </si>
  <si>
    <t>Victimizaciones por infracciones penales contra la libertad sexual por grupo de edad y sexo</t>
  </si>
  <si>
    <t>2.5</t>
  </si>
  <si>
    <t>2.6.</t>
  </si>
  <si>
    <t>Detenciones e investigados por delitos contra la libertad sexual según tipología penal y sexo</t>
  </si>
  <si>
    <t>2.6</t>
  </si>
  <si>
    <t>2.7.</t>
  </si>
  <si>
    <t xml:space="preserve">Detenciones e investigados por infracciones penales contra la libertad sexual  por grupo de edad </t>
  </si>
  <si>
    <t>2.7</t>
  </si>
  <si>
    <t>2.8.</t>
  </si>
  <si>
    <t>Delitos sexuales cometidos por dos o más responsables</t>
  </si>
  <si>
    <t>2.8</t>
  </si>
  <si>
    <t>2.9.</t>
  </si>
  <si>
    <t>Hechos conocidos de ciberdelincuencia sexual según tipología penal</t>
  </si>
  <si>
    <t>2.9</t>
  </si>
  <si>
    <t>2.10.</t>
  </si>
  <si>
    <t>Victimizaciones de ciberdelincuencia sexual por sexo y grupo de edad</t>
  </si>
  <si>
    <t>2.10</t>
  </si>
  <si>
    <t>Atención</t>
  </si>
  <si>
    <t>2.11.</t>
  </si>
  <si>
    <t xml:space="preserve">Atenciones realizada a través de la línea 900 del Centro de Crisis 24h de la Red municipal contra la violencia sexual </t>
  </si>
  <si>
    <t>2.11</t>
  </si>
  <si>
    <t>2.12</t>
  </si>
  <si>
    <t>Mujeres atendidas en la Red municipal contra la violencia sexual</t>
  </si>
  <si>
    <t>2.13</t>
  </si>
  <si>
    <t>Mujeres atendidas en el Centro de crisis 24 horas contra la violencia sexual que interponen denuncia</t>
  </si>
  <si>
    <t xml:space="preserve">3. TRATA DE MUJERES CON FINES DE EXPLOTACIÓN SEXUAL </t>
  </si>
  <si>
    <t>3.1.</t>
  </si>
  <si>
    <t>Víctimas de trata de seres humanos con fines de explotación sexual y víctimas de explotación sexual</t>
  </si>
  <si>
    <t>3.1</t>
  </si>
  <si>
    <t>3.2.</t>
  </si>
  <si>
    <t>Detenidos por trata de seres humanos con fines de explotación sexual y detenidos por explotación sexual</t>
  </si>
  <si>
    <t>3.3.</t>
  </si>
  <si>
    <t>Contactos realizados a través de la Unidad Móvil de la Red municipal contra la trata y la explotación sexual</t>
  </si>
  <si>
    <t>3.4.</t>
  </si>
  <si>
    <t>Mujeres atendidas en el Centro Concepción Arenal de la Red municipal contra la trata y la explotación sexual</t>
  </si>
  <si>
    <t>3.5.</t>
  </si>
  <si>
    <t>Mujeres y menores atendidos/as en los alojamientos protegidos de la Red municipal contra la trata y la explotación sexual</t>
  </si>
  <si>
    <t>4. MATRIMONIOS FORZADOS</t>
  </si>
  <si>
    <t>4.1.</t>
  </si>
  <si>
    <t>Víctimas de trata con fines de matrimonio forzado</t>
  </si>
  <si>
    <t>4.1</t>
  </si>
  <si>
    <t>4.2.</t>
  </si>
  <si>
    <t>Detenidos por trata con fines de matrimonio forzado</t>
  </si>
  <si>
    <t>4.2</t>
  </si>
  <si>
    <t>Ámbito territorial</t>
  </si>
  <si>
    <t>1.1. Mujeres víctimas de violencia física y/o sexual de alguna pareja a lo largo de su vida</t>
  </si>
  <si>
    <t>Comunidad de Madrid</t>
  </si>
  <si>
    <t>%</t>
  </si>
  <si>
    <t>Estimación Nº (*)</t>
  </si>
  <si>
    <t>1.2. Mujeres víctimas de violencia psicológica emocional de alguna pareja a lo largo de su vida</t>
  </si>
  <si>
    <t>1.3. Mujeres víctimas de violencia psicológica de control de alguna pareja a lo largo de su vida</t>
  </si>
  <si>
    <t>1.4. Mujeres víctimas de violencia económica de alguna pareja a lo largo de su vida.</t>
  </si>
  <si>
    <t>1.5. Mujeres víctimas de cualquier tipo de violencia de alguna pareja a lo largo de la vida</t>
  </si>
  <si>
    <t>1.6. Feminicidios en el ámbito de la pareja o expareja</t>
  </si>
  <si>
    <t>Total (Nº)</t>
  </si>
  <si>
    <t>Madrid</t>
  </si>
  <si>
    <t>% Madrid</t>
  </si>
  <si>
    <t>1.7 Menores huérfanos por feminicidios en la pareja o expareja</t>
  </si>
  <si>
    <t>1.8. Menores víctimas mortales por violencia de género en el ámbito de la pareja o expareja</t>
  </si>
  <si>
    <t>1.9. Feminicidios según existencia de denuncia previa al agresor</t>
  </si>
  <si>
    <t>Total feminicidios (Nº)</t>
  </si>
  <si>
    <t>No había denuncia</t>
  </si>
  <si>
    <t/>
  </si>
  <si>
    <t>Había denuncia</t>
  </si>
  <si>
    <t>No consta</t>
  </si>
  <si>
    <t>% sin denuncia previa</t>
  </si>
  <si>
    <t>1.10. Feminicidios según convivencia de víctima y agresor</t>
  </si>
  <si>
    <t>No convivía</t>
  </si>
  <si>
    <t>Convivía</t>
  </si>
  <si>
    <t>% convivía</t>
  </si>
  <si>
    <t>1.11. Feminicidios según edad de la víctima</t>
  </si>
  <si>
    <t>&lt;16 años</t>
  </si>
  <si>
    <t>16-17 años</t>
  </si>
  <si>
    <t>18-20 años</t>
  </si>
  <si>
    <t>21-30 años</t>
  </si>
  <si>
    <t>31-40 años</t>
  </si>
  <si>
    <t>41-50 años</t>
  </si>
  <si>
    <t>51-60 años</t>
  </si>
  <si>
    <t>61-70 años</t>
  </si>
  <si>
    <t>71-84 años</t>
  </si>
  <si>
    <t>&gt; 85 años</t>
  </si>
  <si>
    <t>1.12. Feminicidios según lugar de nacimiento de la víctima</t>
  </si>
  <si>
    <t>España</t>
  </si>
  <si>
    <t>Otros países</t>
  </si>
  <si>
    <t>% nacidas en España</t>
  </si>
  <si>
    <t>Detección y denuncia</t>
  </si>
  <si>
    <t>1.13. Casos en el Sistema de seguimiento integral de violencia de género (VioGén)</t>
  </si>
  <si>
    <t>Total casos activos</t>
  </si>
  <si>
    <t>Casos con protección policial</t>
  </si>
  <si>
    <t>% casos con protección policial</t>
  </si>
  <si>
    <t>1.14. Casos en VioGen con menores en riesgo</t>
  </si>
  <si>
    <t xml:space="preserve">1.15. Denuncias por violencia de género </t>
  </si>
  <si>
    <t>Todos los partidos judiciales de la Comunidad de Madrid</t>
  </si>
  <si>
    <t>Partido judicial de Madrid ciudad</t>
  </si>
  <si>
    <t>% Madrid sobre CAM</t>
  </si>
  <si>
    <t>Presentada directamente por victima</t>
  </si>
  <si>
    <t>Presentada directamente por familiares</t>
  </si>
  <si>
    <t>Atestados policiales - con denuncia victima</t>
  </si>
  <si>
    <t>Atestados policiales - con denuncia familiar</t>
  </si>
  <si>
    <t>Atestados policiales - por intervención directa policial</t>
  </si>
  <si>
    <t>Parte de lesiones</t>
  </si>
  <si>
    <t>Servicios asistencia-Terceros  en general</t>
  </si>
  <si>
    <t>% Atestados policiales</t>
  </si>
  <si>
    <t>% Presentada por la víctima</t>
  </si>
  <si>
    <t>Mujeres extranjeras victimas de violencia de género en las denuncias presentadas (%)</t>
  </si>
  <si>
    <t>Protección</t>
  </si>
  <si>
    <t xml:space="preserve">1.16. Órdenes de protección a víctimas de violencia de género solicitadas </t>
  </si>
  <si>
    <t>A instancia de la víctima/s</t>
  </si>
  <si>
    <t>A instancia de otras personas</t>
  </si>
  <si>
    <t>A instancia del Ministerio Fiscal</t>
  </si>
  <si>
    <t>De oficio</t>
  </si>
  <si>
    <t xml:space="preserve">A instancia de la Administración </t>
  </si>
  <si>
    <t>Partido judicial de Madrid</t>
  </si>
  <si>
    <t xml:space="preserve">Todos los partidos judiciales de la Comunidad de Madrid </t>
  </si>
  <si>
    <t>A instancia de la víctima/s (%)</t>
  </si>
  <si>
    <t>A instancia de otras personas (%)</t>
  </si>
  <si>
    <t>A instancia del Ministerio Fiscal (%)</t>
  </si>
  <si>
    <t>De oficio (%)</t>
  </si>
  <si>
    <t>A instancia de la Administración (%)</t>
  </si>
  <si>
    <t xml:space="preserve">A instancia de la Administración (%)  </t>
  </si>
  <si>
    <t>1.17. Órdenes de protección a víctimas de violencia de género adoptadas y denegadas</t>
  </si>
  <si>
    <t>Incoadas</t>
  </si>
  <si>
    <t>Resueltas Adoptadas</t>
  </si>
  <si>
    <t>Resueltas Denegadas</t>
  </si>
  <si>
    <t>% Resueltas adoptadas</t>
  </si>
  <si>
    <t xml:space="preserve">Partido judicial de Madrid </t>
  </si>
  <si>
    <t>1.18. Órdenes de protección según mayoría de edad y nacionalidad de la víctima.</t>
  </si>
  <si>
    <t>Total Mujeres (Nº)</t>
  </si>
  <si>
    <t>% mujeres menores de edad</t>
  </si>
  <si>
    <t>Mujeres españolas(Nº)</t>
  </si>
  <si>
    <t>% menores del total de españolas</t>
  </si>
  <si>
    <t>Mujeres extranjeras</t>
  </si>
  <si>
    <t>Mujeres extranjeras (%)</t>
  </si>
  <si>
    <t>% menores del total de extranjeras</t>
  </si>
  <si>
    <t>% mujeres de menores</t>
  </si>
  <si>
    <t>Mujeres españolas (Nº)</t>
  </si>
  <si>
    <t>Mujeres extranjeras (Nº)</t>
  </si>
  <si>
    <t>% menores del total extranjeras</t>
  </si>
  <si>
    <t>1.19. Órdenes de protección a víctimas de violencia de género según la nacionalidad del denunciado</t>
  </si>
  <si>
    <t>Denunciados españoles</t>
  </si>
  <si>
    <t>Denunciados extranjeros</t>
  </si>
  <si>
    <t>% denunciados extranjeros</t>
  </si>
  <si>
    <t>45.7%</t>
  </si>
  <si>
    <t>1.20. Órdenes de protección por relación víctima y denunciado</t>
  </si>
  <si>
    <t>Total órdenes protección</t>
  </si>
  <si>
    <t>Cónyuge</t>
  </si>
  <si>
    <t>Excónyuge</t>
  </si>
  <si>
    <t>Relación afectiva</t>
  </si>
  <si>
    <t>Ex-relación afectiva</t>
  </si>
  <si>
    <t>Cónyuge (%)</t>
  </si>
  <si>
    <t>Excónyuge (%)</t>
  </si>
  <si>
    <t>Relación afectiva (%)</t>
  </si>
  <si>
    <t>Ex-relación afectiva (%)</t>
  </si>
  <si>
    <t xml:space="preserve">1.21. Consultas pertinentes sobre violencia de  género en el ámbito de la pareja o expareja atendidas en el servicio 016 </t>
  </si>
  <si>
    <t>1.22. Usuarias activas en el Servicio ATENPRO</t>
  </si>
  <si>
    <t xml:space="preserve">1.23. Dispositivos electrónicos de seguimiento de las prohibiciones de aproximación a víctimas de violencia de género activos. </t>
  </si>
  <si>
    <t>2013 (*)</t>
  </si>
  <si>
    <t>2017 (*)</t>
  </si>
  <si>
    <r>
      <t>1.24. Mujeres atendidas en la Red municipal contra la violencia de género en pareja o expareja</t>
    </r>
    <r>
      <rPr>
        <sz val="12"/>
        <color theme="10"/>
        <rFont val="Calibri"/>
        <family val="2"/>
        <scheme val="minor"/>
      </rPr>
      <t xml:space="preserve">.                                           </t>
    </r>
    <r>
      <rPr>
        <u/>
        <sz val="12"/>
        <color theme="10"/>
        <rFont val="Calibri"/>
        <family val="2"/>
        <scheme val="minor"/>
      </rPr>
      <t xml:space="preserve">                                                     </t>
    </r>
  </si>
  <si>
    <t>2010(*)</t>
  </si>
  <si>
    <t>2011(*)</t>
  </si>
  <si>
    <t>2012(*)</t>
  </si>
  <si>
    <t>2013(*)</t>
  </si>
  <si>
    <t>1.25 Mujeres atendidas los Puntos Municipales del Observatorio Regional de Violencia de género</t>
  </si>
  <si>
    <t>2014(*)</t>
  </si>
  <si>
    <t>2015(*)</t>
  </si>
  <si>
    <t xml:space="preserve">1.26. Menores atendidos/as en la Red municipal contra la violencia de género en pareja o expareja </t>
  </si>
  <si>
    <t>Niñas (Nº)</t>
  </si>
  <si>
    <t>Niños (Nº)</t>
  </si>
  <si>
    <t>1. VIOLENCIA DE GÉNERO  DE PAREJA O EX PAREJA</t>
  </si>
  <si>
    <t xml:space="preserve">1.1. - 1.5. </t>
  </si>
  <si>
    <t>Mujeres víctimas de violencia de género en el ámbito de la pareja/expareja a lo largo de su vida según tipo de violencia en la CAM</t>
  </si>
  <si>
    <t>Violencia física y/o sexual</t>
  </si>
  <si>
    <t>Violencia psicológica emocional</t>
  </si>
  <si>
    <t>Violencia psicológica de control</t>
  </si>
  <si>
    <t>Violencia económica</t>
  </si>
  <si>
    <t>Cualquier tipo de violencia</t>
  </si>
  <si>
    <t>Feminicidios según denuncia previa al agresor</t>
  </si>
  <si>
    <t>Órdenes de protección a víctimas de violencia de género en el ámbito de la pareja o expareja adoptadas y denegadas</t>
  </si>
  <si>
    <t>Órdenes de protección según mayoría de edad y nacionalidad de la víctima</t>
  </si>
  <si>
    <t>Órdenes de protección por relación víctima y denunciado</t>
  </si>
  <si>
    <t xml:space="preserve">Consultas pertinentes sobre violencia de  género el ámbito de la pareja o expareja atendidas en el servicio 016 </t>
  </si>
  <si>
    <t>Usuarias activas en el servicio ATENPRO</t>
  </si>
  <si>
    <t xml:space="preserve">Dispositivos electrónicos de seguimiento de las prohibiciones de aproximación a víctimas de violencia de género activos. </t>
  </si>
  <si>
    <r>
      <t>Menores atendidos/as en</t>
    </r>
    <r>
      <rPr>
        <u/>
        <sz val="12"/>
        <color rgb="FFFFFF00"/>
        <rFont val="Calibri"/>
        <family val="2"/>
        <scheme val="minor"/>
      </rPr>
      <t xml:space="preserve"> </t>
    </r>
    <r>
      <rPr>
        <u/>
        <sz val="12"/>
        <color theme="0"/>
        <rFont val="Calibri"/>
        <family val="2"/>
        <scheme val="minor"/>
      </rPr>
      <t>la Red municipal contra la violencia de género en pareja o expareja</t>
    </r>
  </si>
  <si>
    <t xml:space="preserve">Mujeres víctimas de violencia física y/o sexual de alguna pareja a lo largo de su vida </t>
  </si>
  <si>
    <t>Definición</t>
  </si>
  <si>
    <t>Porcentaje de mujeres, de 16 o más años, que residen en la Comunidad de Madrid y que han sufrido alguna vez violencia física y/o sexual por parte de alguna pareja a lo largo de su vida. También se incluye una estimación de la proporción de mujeres víctimas de este tipo de violencia de género entre la población femenina de la CAM.</t>
  </si>
  <si>
    <t>Interpretación</t>
  </si>
  <si>
    <r>
      <t xml:space="preserve">El indicador cuantifica el número de mujeres de 16 y más años residentes en la CAM que han sido, o son, víctimas de la violencia física y/o sexual por parte de una pareja o expareja en cualquier etapa presente o pasada. Proporciona información sobre el porcentaje de mujeres encuestadas víctimas de este tipo de violencia y hace una estimación de dicha proporción entre la población femenina de la Comunidad de Madrid.                                                                                                                                                                                                                                                                                                    El indicador se obtiene de la Macroencuesta de Violencia Contra la Mujer (edición 2019) realizada por la Delegación del Gobierno contra la Violencia de Género (DGVG) y el Centro de Investigaciones Sociológicas (CIS). Aunque hay otras ediciones de la Macroencuesta, los cambios metodológicos en la encuesta impiden la comparación de los datos. Se dirige a la población de mujeres de 16 y más años residente en todo el territorio español.  Los datos son representativos de dicha población y ajustados por comunidades autónomas.   
</t>
    </r>
    <r>
      <rPr>
        <i/>
        <u/>
        <sz val="11"/>
        <rFont val="Calibri"/>
        <family val="2"/>
        <scheme val="minor"/>
      </rPr>
      <t xml:space="preserve">"Pareja o expareja" </t>
    </r>
    <r>
      <rPr>
        <sz val="11"/>
        <rFont val="Calibri"/>
        <family val="2"/>
        <scheme val="minor"/>
      </rPr>
      <t xml:space="preserve">es la persona con la que se tiene o tuvo una relación de tipo afectivo o sexual, haya o no convivencia,  vínculo de tipo legal, independientemente de la duración de la relación. La Macroencuesta pregunta por situaciones que acontecen -o no- en la relación de pareja, en este caso con cualquier pareja heterosexual que se haya tenido a lo largo de la vida. 
</t>
    </r>
    <r>
      <rPr>
        <i/>
        <u/>
        <sz val="11"/>
        <rFont val="Calibri"/>
        <family val="2"/>
        <scheme val="minor"/>
      </rPr>
      <t>"Violencia física"</t>
    </r>
    <r>
      <rPr>
        <sz val="11"/>
        <rFont val="Calibri"/>
        <family val="2"/>
        <scheme val="minor"/>
      </rPr>
      <t xml:space="preserve"> es cualquier acto no accidental que implique el uso deliberado de la fuerza, como bofetadas, golpes, palizas, empujones, heridas, fracturas o quemaduras, que provoquen o puedan provocar una lesión, daño o dolor en el cuerpo	.
</t>
    </r>
    <r>
      <rPr>
        <i/>
        <u/>
        <sz val="11"/>
        <rFont val="Calibri"/>
        <family val="2"/>
        <scheme val="minor"/>
      </rPr>
      <t xml:space="preserve">"Violencia sexual",  </t>
    </r>
    <r>
      <rPr>
        <sz val="11"/>
        <rFont val="Calibri"/>
        <family val="2"/>
        <scheme val="minor"/>
      </rPr>
      <t>siguiendo la definición de la Organización Mundial de la Salud. es todo acto sexual, tentativa de consumar un acto sexual, comentarios o insinuaciones sexuales no deseados, o las acciones para comercializar o utilizar de cualquier otro modo la sexualidad mediante coacción en cualquier ámbito, incluidos el hogar y el lugar de trabajo.</t>
    </r>
  </si>
  <si>
    <t>Fuentes</t>
  </si>
  <si>
    <t xml:space="preserve">Delegación del Gobierno contra la Violencia de Género (DGVG). Macroencuesta de Violencia contra la Mujer 2019. Explotación estadística por Comunidades Autónomas del Instituto de Estadística de la CAM . </t>
  </si>
  <si>
    <t>Notas (*)</t>
  </si>
  <si>
    <t>&gt; La estimación de mujeres víctimas entre la población residente en la CAM se realiza a partir del padrón continuo de población (INE) y corresponde al año 2018, fecha del trabajo de campo de la  Macroencuesta.                                                                                                                                                                                                                                                                                                                                       &gt; La Delegación del Gobierno contra la Violencia de Género de España es el órgano directivo del Ministerio de Igualdad, adscrito a la Secretaría de Estado de Igualdad y contra la Violencia de Género, al que le corresponde proponer la política del gobierno central contra las distintas formas de violencia contra las mujeres e  impulsar, coordinar y asesorar en todas las medidas que se lleven a cabo en esta materia.</t>
  </si>
  <si>
    <t>Mujeres víctimas de violencia psicológica emocional de alguna pareja a lo largo de su vida</t>
  </si>
  <si>
    <t>Porcentaje de mujeres, de 16 o más años que residen en la Comunidad de Madrid, que han sufrido alguna vez violencia psicológica emocional por parte de su pareja o ex pareja a lo largo de su vida. También se incluye una estimación de la proporción de mujeres víctimas de este tipo de violencia de género entre la población femenina de la CAM.</t>
  </si>
  <si>
    <r>
      <t>El indicador cuantifica el número de mujeres de 16 y más años residente en la CAM que han sido, o son, víctimas de la violencia psicológica emocional por parte de una pareja o expareja en cualquier etapa presente o pasada. Proporciona información sobre el porcentaje de mujeres encuestadas víctimas de este tipo de violencia y hace una estimación de dicha proporción poblacional en la Comunidad de Madrid.                                                                                                                                                                                                                                                                                                El indicador se obtiene de la Macroencuesta de Violencia Contra la Mujer (edición 2019) realizada por la Delegación del Gobierno contra la Violencia de Género (DGVG) y el Centro de Investigaciones Sociológicas (CIS). Aunque hay otras ediciones de la Macroencuesta, los cambios metodológicos en la encuesta impiden la comparación de los datos. Se dirige a la población de mujeres de 16 y más años residente en todo el territorio español.  Los datos son representativos de dicha población y ajustados por comunidades autónomas.                                                                                                                                                                                                           "</t>
    </r>
    <r>
      <rPr>
        <i/>
        <u/>
        <sz val="11"/>
        <color theme="1"/>
        <rFont val="Calibri"/>
        <family val="2"/>
        <scheme val="minor"/>
      </rPr>
      <t>Pareja o expareja</t>
    </r>
    <r>
      <rPr>
        <sz val="11"/>
        <color theme="1"/>
        <rFont val="Calibri"/>
        <family val="2"/>
        <scheme val="minor"/>
      </rPr>
      <t xml:space="preserve">" es la persona con la que se tiene o tuvo una relación de tipo afectivo o sexual, haya o no convivencia,  vínculo de tipo legal, independientemente de la duración de la relación. La Macroencuesta pregunta por situaciones que acontecen -o no- en la relación de pareja, en este caso con cualquier pareja heterosexual que se haya tenido a lo largo de la vida. 
</t>
    </r>
    <r>
      <rPr>
        <i/>
        <u/>
        <sz val="11"/>
        <color theme="1"/>
        <rFont val="Calibri"/>
        <family val="2"/>
        <scheme val="minor"/>
      </rPr>
      <t>"Violencia psicológica"</t>
    </r>
    <r>
      <rPr>
        <sz val="11"/>
        <color theme="1"/>
        <rFont val="Calibri"/>
        <family val="2"/>
        <scheme val="minor"/>
      </rPr>
      <t xml:space="preserve"> es una conducta intencionada y prolongada en el tiempo, que atenta contra la integridad psíquica y emocional de una persona y contra su dignidad como persona, sin que haya intervención de contacto físico entre las personas involucradas. Se mide con los indicadores de abuso emocional del agresor hacia la víctima, en concreto:  Le ha insultado o hecho sentirse mal consigo misma;  menospreciado o humillado delante de otras personas; intimidado a propósito;  amenazado verbalmente con hacerle daño o a sus hijos/as o a alguna otra persona que es/era importante, con hacerse daño a sí  mismo/a si le deja o con quitarle a sus hijos/as.</t>
    </r>
  </si>
  <si>
    <t>&gt; La estimación de mujeres víctimas entre la población residente en la CAM se realiza a partir del padrón continuo de población (INE) y corresponde al año 2018, fecha del trabajo de campo de la Macroencuesta.                                                                                                                                                                                                                                                                                                                                      &gt; La Delegación del Gobierno contra la Violencia de Género de España es el órgano directivo del Ministerio de Igualdad, adscrito a la Secretaría de Estado de Igualdad y contra la Violencia de Género, al que le corresponde proponer la política del gobierno central contra las distintas formas de violencia contra las mujeres e  impulsar, coordinar y asesorar en todas las medidas que se lleven a cabo en esta materia.</t>
  </si>
  <si>
    <t>Mujeres víctimas de violencia psicológica de control de alguna pareja a lo largo de su vida</t>
  </si>
  <si>
    <t>Porcentaje de mujeres, de 16 o más años que residen en la Comunidad de Madrid, que han sufrido alguna vez violencia psicológica de control por parte de su pareja o ex pareja. También se incluye una estimación de la proporción de mujeres víctimas de este tipo de violencia de género entre la población femenina de la CAM.</t>
  </si>
  <si>
    <r>
      <t xml:space="preserve">El indicador cuantifica el número de mujeres de 16 y más años residente en la CAM que han sido, o son ,víctimas de la violencia psicológica de control por parte de una pareja o expareja en cualquier etapa presente o pasada. Proporciona información sobre el porcentaje de mujeres encuestadas víctimas de este tipo de violencia y hace una estimación de dicha proporción poblacional en la Comunidad de Madrid.                                                                                                                                                                                                                                                                                             El indicador se obtiene de la Macroencuesta de Violencia Contra la Mujer (edición 2019) realizada por la Delegación del Gobierno contra la Violencia de Género (DGVG) y el Centro de Investigaciones Sociológicas (CIS). Aunque hay otras ediciones de la Macroencuesta, los cambios metodológicos en la encuesta impiden la comparación de los datos. Se dirige a la población de mujeres de 16 y más años residente en todo el territorio español.  Los datos son representativos de dicha población y ajustados por comunidades autónomas.   
</t>
    </r>
    <r>
      <rPr>
        <i/>
        <u/>
        <sz val="11"/>
        <color theme="1"/>
        <rFont val="Calibri"/>
        <family val="2"/>
        <scheme val="minor"/>
      </rPr>
      <t xml:space="preserve">"Pareja o expareja" </t>
    </r>
    <r>
      <rPr>
        <sz val="11"/>
        <color theme="1"/>
        <rFont val="Calibri"/>
        <family val="2"/>
        <scheme val="minor"/>
      </rPr>
      <t>es la persona con la que se tiene o tuvo una relación de tipo afectivo o sexual, haya o no convivencia,  vínculo de tipo legal, independientemente de la duración de la relación. La Macroencuesta pregunta por situaciones que acontecen -o no- en la relación de pareja, en este caso con cualquier pareja heterosexual que se haya tenido a lo largo de la vida.</t>
    </r>
    <r>
      <rPr>
        <sz val="11"/>
        <color rgb="FFFF0000"/>
        <rFont val="Calibri"/>
        <family val="2"/>
        <scheme val="minor"/>
      </rPr>
      <t xml:space="preserve"> 
</t>
    </r>
    <r>
      <rPr>
        <i/>
        <u/>
        <sz val="11"/>
        <color theme="1"/>
        <rFont val="Calibri"/>
        <family val="2"/>
        <scheme val="minor"/>
      </rPr>
      <t>"Violencia psicológica de control</t>
    </r>
    <r>
      <rPr>
        <sz val="11"/>
        <color theme="1"/>
        <rFont val="Calibri"/>
        <family val="2"/>
        <scheme val="minor"/>
      </rPr>
      <t>" es una conducta intencionada y prolongada en el tiempo, que atenta contra la integridad psíquica y emocional de una persona y contra su dignidad como persona, sin que haya intervención de contacto físico entre las personas involucradas. Se mide con indicadores de control del agresor hacia la víctima, en concreto: trata o ha tratado de impedirle que vea a sus amigos o amigas, de evitar que se relacione con su familia directa o parientes, insiste o ha insistido en saber dónde está en cada momento, la ignora o ha ignorado y la trata o ha tratado con indiferencia, se enfada o se ha enfadado si habla con otro hombre o mujer, sospecha o ha sospechado sin motivos que  es/era infiel.</t>
    </r>
  </si>
  <si>
    <t>&gt; La estimación de mujeres víctimas entre la población residente en la CAM se realiza a partir del padrón continuo de población (INE) y corresponde al año 2018, fecha del trabajo de campo de la Macroencuesta.                                                                                                                                                                                                                                                                                                                                       &gt; La Delegación del Gobierno contra la Violencia de Género de España es el órgano directivo del Ministerio de Igualdad, adscrito a la Secretaría de Estado de Igualdad y contra la Violencia de Género, al que le corresponde proponer la política del gobierno central contra las distintas formas de violencia contra las mujeres e  impulsar, coordinar y asesorar en todas las medidas que se lleven a cabo en esta materia.</t>
  </si>
  <si>
    <t>Mujeres víctimas de violencia económica de alguna pareja a lo largo de su vida.</t>
  </si>
  <si>
    <t>Porcentaje de mujeres, de 16 o más años que residen en la Comunidad de Madrid, que han sufrido alguna vez violencia económica por parte de su pareja o ex pareja.  También se incluye una estimación de la proporción de mujeres víctimas de este tipo de violencia de género entre la población femenina de la CAM.</t>
  </si>
  <si>
    <r>
      <rPr>
        <sz val="11"/>
        <rFont val="Calibri"/>
        <family val="2"/>
        <scheme val="minor"/>
      </rPr>
      <t>El indicador cuantifica el número de mujeres de 16 y más años residente en la CAM que han sido, o son, víctimas de violencia económica por parte de una pareja o expareja en cualquier etapa presente o pasada. Proporciona información sobre el porcentaje de mujeres encuestadas víctimas de este tipo de violencia y hace una estimación de dicha proporción para la población femenina de la CAM.</t>
    </r>
    <r>
      <rPr>
        <sz val="11"/>
        <color theme="1"/>
        <rFont val="Calibri"/>
        <family val="2"/>
        <scheme val="minor"/>
      </rPr>
      <t xml:space="preserve">
El indicador se obtiene de la Macroencuesta de Violencia Contra la Mujer (edición 2019) realizada por la Delegación del Gobierno contra la Violencia de Género (DGVG) y el Centro de Investigaciones Sociológicas (CIS). Aunque hay otras ediciones de la Macroencuesta, los cambios metodológicos en la encuesta impiden la comparación de los datos. Se dirige a la población de mujeres de 16 y más años residente en todo el territorio español.  Los datos son representativos de dicha población y  ajustados por las comunidades autónomas.
</t>
    </r>
    <r>
      <rPr>
        <i/>
        <u/>
        <sz val="11"/>
        <rFont val="Calibri"/>
        <family val="2"/>
        <scheme val="minor"/>
      </rPr>
      <t xml:space="preserve">"Pareja o expareja" </t>
    </r>
    <r>
      <rPr>
        <sz val="11"/>
        <rFont val="Calibri"/>
        <family val="2"/>
        <scheme val="minor"/>
      </rPr>
      <t>es la persona con la que se tiene o tuvo una relación de tipo afectivo o sexual, haya o no convivencia,  vínculo de tipo legal, independientemente de la duración de la relación. La Macroencuesta pregunta por situaciones que acontecen -o no- en la relación de pareja, en este caso con cualquier pareja heterosexual que se haya tenido a lo largo de la vida</t>
    </r>
    <r>
      <rPr>
        <sz val="11"/>
        <color rgb="FFFF0000"/>
        <rFont val="Calibri"/>
        <family val="2"/>
        <scheme val="minor"/>
      </rPr>
      <t xml:space="preserve">. </t>
    </r>
    <r>
      <rPr>
        <i/>
        <u/>
        <sz val="11"/>
        <color theme="1"/>
        <rFont val="Calibri"/>
        <family val="2"/>
        <scheme val="minor"/>
      </rPr>
      <t xml:space="preserve">
"Violencia económica"</t>
    </r>
    <r>
      <rPr>
        <sz val="11"/>
        <color theme="1"/>
        <rFont val="Calibri"/>
        <family val="2"/>
        <scheme val="minor"/>
      </rPr>
      <t xml:space="preserve"> se refiere a: negación del dinero para los gastos del hogar; impedimento en la toma de decisiones relacionadas con la economía familiar y/o realizar las compras de forma independiente; impedir trabajar o estudiar fuera del hogar; usar el dinero tarjeta de crédito de la víctima o petición de préstamos a su nombre sin su consentimiento. Se mide como una dimensión de la "Violencia psicológica", que es una conducta intencionada y prolongada en el tiempo, que atenta contra la integridad psíquica y emocional de una persona y contra su dignidad como persona, sin que haya intervención de contacto físico entre las personas involucradas.</t>
    </r>
  </si>
  <si>
    <t>Porcentaje de mujeres, de 16 o más años que residen en la Comunidad de Madrid, que han sufrido alguna vez algún tipo de violencia  (física, sexual y/o psicológica) por parte de su pareja o ex pareja. También se incluye una estimación de la proporción de mujeres víctimas entre la población femenina de la CAM.</t>
  </si>
  <si>
    <r>
      <t xml:space="preserve">El indicador cuantifica el número de mujeres de 16 y más años residente en la CAM que han sido, o son, víctimas de cualquier forma de violencia en cualquier etapa presente o pasada por parte de una pareja o expareja. Proporciona información sobre el porcentaje de mujeres encuestadas víctimas de cualquier tipo de violencia en el ámbito de la pareja/expareja y hace una estimación de dicha proporción entre la población femenina de la Comunidad de Madrid. El indicador se obtiene de la Macroencuesta de Violencia Contra la Mujer (edición 2019) realizada por la Delegación del Gobierno contra la Violencia de Género (DGVG) y el Centro de Investigaciones Sociológicas (CIS). Aunque hay otras ediciones de la Macroencuesta, los cambios metodológicos en la encuesta impiden la comparación de los datos. Se dirige a la población de mujeres de 16 y más años residente en todo el territorio español.  Los datos son representativos de dicha población y ajustados por comunidades autónomas.   
La violencia que se mide es la física, sexual y/o psicológica (en sus subdimensiones de emocional, control, económica, miedo).                                                                                                                      </t>
    </r>
    <r>
      <rPr>
        <i/>
        <u/>
        <sz val="11"/>
        <color theme="1"/>
        <rFont val="Calibri"/>
        <family val="2"/>
        <scheme val="minor"/>
      </rPr>
      <t xml:space="preserve">"Violencia física" </t>
    </r>
    <r>
      <rPr>
        <sz val="11"/>
        <color theme="1"/>
        <rFont val="Calibri"/>
        <family val="2"/>
        <scheme val="minor"/>
      </rPr>
      <t xml:space="preserve">es cualquier acto no accidental que implique el uso deliberado de la fuerza, como bofetadas, golpes, palizas, empujones, heridas, fracturas o quemaduras, que provoquen o puedan provocar una lesión, daño o dolor en el cuerpo.	.
</t>
    </r>
    <r>
      <rPr>
        <i/>
        <u/>
        <sz val="11"/>
        <color theme="1"/>
        <rFont val="Calibri"/>
        <family val="2"/>
        <scheme val="minor"/>
      </rPr>
      <t>"Violencia sexual",</t>
    </r>
    <r>
      <rPr>
        <sz val="11"/>
        <color theme="1"/>
        <rFont val="Calibri"/>
        <family val="2"/>
        <scheme val="minor"/>
      </rPr>
      <t xml:space="preserve">  siguiendo la definición de la Organización Mundial de la Salud. es todo acto sexual, tentativa de consumar un acto sexual, comentarios o insinuaciones sexuales no deseados, o las acciones para comercializar o utilizar de cualquier otro modo la sexualidad mediante coacción en cualquier ámbito, incluidos el hogar y el lugar de trabajo.                                                                                                                                                                                                                                                                                                                     </t>
    </r>
    <r>
      <rPr>
        <i/>
        <u/>
        <sz val="11"/>
        <color theme="1"/>
        <rFont val="Calibri"/>
        <family val="2"/>
        <scheme val="minor"/>
      </rPr>
      <t xml:space="preserve">"Violencia psicológica" </t>
    </r>
    <r>
      <rPr>
        <sz val="11"/>
        <color theme="1"/>
        <rFont val="Calibri"/>
        <family val="2"/>
        <scheme val="minor"/>
      </rPr>
      <t xml:space="preserve">es una conducta intencionada y prolongada en el tiempo, que atenta contra la integridad psíquica y emocional de una persona y contra su dignidad como persona, sin que haya intervención de contacto físico entre las personas involucradas. Se mide con los indicadores de abuso emocional del agresor hacia la víctima, en concreto:  Le ha insultado o hecho sentirse mal consigo misma;  menospreciado o humillado delante de otras personas; intimidado a propósito;  amenazado verbalmente con hacerle daño o a sus hijos/as o a alguna otra persona que es/era importante, con hacerse daño a sí  mismo/a si le deja o con quitarle a sus hijos/as.                                                                                                                                                                                                                                              </t>
    </r>
    <r>
      <rPr>
        <i/>
        <u/>
        <sz val="11"/>
        <color theme="1"/>
        <rFont val="Calibri"/>
        <family val="2"/>
        <scheme val="minor"/>
      </rPr>
      <t xml:space="preserve"> "Violencia psicológica de control"</t>
    </r>
    <r>
      <rPr>
        <sz val="11"/>
        <color theme="1"/>
        <rFont val="Calibri"/>
        <family val="2"/>
        <scheme val="minor"/>
      </rPr>
      <t xml:space="preserve"> es una conducta intencionada y prolongada en el tiempo, que atenta contra la integridad psíquica y emocional de una persona y contra su dignidad como persona, sin que haya intervención de contacto físico entre las personas involucradas. Se mide con indicadores de control del agresor hacia la víctima, en concreto: trata o ha tratado de impedirle que vea a sus amigos o amigas, de evitar que se relacione con su familia directa o parientes, insiste o ha insistido en saber dónde está en cada momento, la ignora o ha ignorado y la trata o ha tratado con indiferencia, se enfada o se ha enfadado si habla con otro hombre o mujer, sospecha o ha sospechado sin motivos que  es/era infiel.                                                                                                                                                                                                                                                                                                          </t>
    </r>
    <r>
      <rPr>
        <i/>
        <u/>
        <sz val="11"/>
        <color theme="1"/>
        <rFont val="Calibri"/>
        <family val="2"/>
        <scheme val="minor"/>
      </rPr>
      <t>"Violencia económica"</t>
    </r>
    <r>
      <rPr>
        <sz val="11"/>
        <color theme="1"/>
        <rFont val="Calibri"/>
        <family val="2"/>
        <scheme val="minor"/>
      </rPr>
      <t xml:space="preserve"> se refiere a: negación del dinero para los gastos del hogar; impedimento en la toma de decisiones relacionadas con la economía familiar y/o realizar las compras de forma independiente; impedir trabajar o estudiar fuera del hogar; usar el dinero tarjeta de crédito de la víctima o petición de préstamos a su nombre sin su consentimiento. Se mide como una dimensión de la "Violencia psicológica", que es una conducta intencionada y prolongada en el tiempo, que atenta contra la integridad psíquica y emocional de una persona y contra su dignidad como persona, sin que haya intervención de contacto físico entre las personas involucradas. 
"Pareja o expareja" es la persona con la que se tiene o tuvo una relación de tipo afectivo o sexual, haya o no convivencia,  vínculo de tipo legal, independientemente de la duración de la relación. La Macroencuesta pregunta por situaciones que acontecen -o no- en la relación de pareja, en este caso con cualquier pareja heterosexual que se haya tenido a lo largo de la vida. </t>
    </r>
  </si>
  <si>
    <t xml:space="preserve">Número de mujeres asesinadas a manos de su pareja o expareja en la Comunidad de Madrid y el municipio de Madrid. También incluye la proporción de víctimas mortales asesinadas en Madrid sobre el total de la CAM. </t>
  </si>
  <si>
    <t xml:space="preserve">Por feminicidio se entiende el asesinato de una mujer a manos de un hombre por causa de machismo o misoginia. El indicador recoge el número de mujeres víctimas mortales de violencia de género asesinadas por sus pareja o exparejas en la Comunidad de Madrid y en la ciudad de Madrid. Incorpora también la proporción de víctimas asesinadas en Madrid sobre el total de la CAM. Los datos de víctimas mortales en la ciudad de Madrid están disponibles desde 2017, y se han extraído de los Comités de crisis que el Ayuntamiento de Madrid crea por cada asesinato por violencia de género  producido en el municipio. </t>
  </si>
  <si>
    <t>Delegación del Gobierno contra la Violencia de Género. Portal Estadístico</t>
  </si>
  <si>
    <t>Comités de crisis del Ayuntamiento de Madrid. Dirección General de Igualdad y contra la Violencia de género</t>
  </si>
  <si>
    <t>Véase notas metodológicas de la medición de feminicios por la Delegación del Gobierno para la Violencia de Género</t>
  </si>
  <si>
    <t>Otras variables disponibles en este indicador y fuente: tramos de edad (víctima y agresor); país de nacimiento- España/otros (víctima y agresor); suicidio agresor; relación víctima-agresor; convivencia; denuncia previa.</t>
  </si>
  <si>
    <t>Menores huérfanos por feminicidios en el ámbito de la pareja o expareja</t>
  </si>
  <si>
    <t xml:space="preserve">Número de huérfanos/as, hijos o hijas supervivientes del feminicidio de su madre a manos de su pareja o expareja en la Comunidad de Madrid y en el municipio de Madrid. También incluye proporción de menores huérfanos/as en Madrid sobre el total de la CAM. </t>
  </si>
  <si>
    <t xml:space="preserve">Número de hijos e hijas menores de 18 años que quedan huérfanos/as tras el asesinato de su madre a manos de su pareja o expareja por causa de machismo o misoginia. El indicador proporciona datos para la CAM desde el año 2013, ya que con anterioridad no hay datos disponibles.  En el caso de la ciudad de Madrid existen datos desde el año 2017, extraídos de los Comités de crisis que el Ayuntamiento de Madrid pone en marcha por cada asesinato por violencia de género  producido en el municipio. </t>
  </si>
  <si>
    <t>Otras variables disponibles en este indicador y fuente: tramos de edad (víctima y agresor); país de nacimiento- España/otros (agresor); suicidio agresor; relación víctima-agresor; denuncia previa.</t>
  </si>
  <si>
    <t>Menores víctimas mortales por violencia de género en el ámbito de la pareja o expareja</t>
  </si>
  <si>
    <t xml:space="preserve">Número de  menores de 18 años, hijos o hijas de una mujer víctima de violencia de género, asesinados por la pareja o expareja de su madre en la Comunidad de Madrid y en la ciudad de Madrid. También recoge el porcentaje de menores víctimas asesinados/as en la ciudad de Madrid sobre el total de la CAM. </t>
  </si>
  <si>
    <t xml:space="preserve">Número de hijos e hijas menores de 18 años víctimas mortales por violencia de género en el ámbito de la pareja o expareja. La relación de los/as menores asesinados por el agresor de su madre puede ser o no de parentesco. Este acto se interpreta como un tipo de violencia de género en el ámbito de la pareja o expareja cuyo objetivo es castigar y dañar psicológicamente la madre (violencia vicaria).                                                                                                                                                                                                                                                                                                                                           La Ley Orgánica 8/2015, de 22 de julio, de modificación del Sistema de protección a la infancia y a la adolescencia, reconoció a todos los efectos a las y los menores como víctimas de la violencia de género, y desde entonces sus muertes se registran como asesinatos por violencia de género en el ámbito de la pareja o expareja. El indicador proporciona datos para la CAM desde el año 2013 y para la ciudad de Madrid desde el año 2017, permitiendo analizar su evolución a lo largo del tiempo.
</t>
  </si>
  <si>
    <t>Otras variables disponibles en este indicador y fuente: tramos de edad (menores, madre y agresor); sexo de menores víctimas; país de nacimiento- España/otros (menores  y agresor); parentesco del menor con el agresor; suicidio agresor; relación madre -agresor;  convivencia madre-agresor;  denuncia previa</t>
  </si>
  <si>
    <t>Número de mujeres asesinadas a manos su pareja o expareja en la Comunidad de Madrid y según la existencia, o no, de denuncia previa al agresor; Se incluye el porcentaje de víctimas asesinadas que no habían denunciado a su agresor.</t>
  </si>
  <si>
    <t>El indicador recoge el número de mujeres víctimas mortales por violencia de género en el ámbito de la pareja o expareja registrados en la Comunidad de Madrid, diferenciado el dato en función de si la víctima había interpuesto, o no, denuncia contra su agresor.  Muestra el porcentaje de mujeres asesinadas por violencia de género en el ámbito de la pareja o expareja de la Comunidad de Madrid que no habían presentado denuncia previa. Permite ver la evolución de los datos a lo largo de los años. La información sobre denuncias previas al agresor se empieza a recoger en 2006, por lo que no consta ese dato para años anteriores.</t>
  </si>
  <si>
    <t xml:space="preserve">Otras variables disponibles en este indicador y fuente: tramos de edad (víctima y agresor); país de nacimiento- España/otros (víctima y agresor); suicidio agresor; relación víctima-agresor; convivencia; </t>
  </si>
  <si>
    <t>Número de mujeres asesinadas a manos de su pareja o expareja en la Comunidad de Madrid,  diferenciando si la víctima convivía o no con el agresor; Se incluye el porcentaje de víctimas asesinadas que convivían con el agresor.</t>
  </si>
  <si>
    <t xml:space="preserve">El indicador recoge el número de mujeres víctimas mortales por violencia de género en el ámbito de la pareja o expareja registrados en la Comunidad de Madrid. Diferencia el dato en función de si la víctima convivía, o no, con el agresor. Señala el porcentaje de mujeres en la Comunidad de Madrid que convivían con el agresor cuando fueron asesinadas, permitiendo ver la evolución de los datos a lo largo del tiempo. </t>
  </si>
  <si>
    <t>Otras variables disponibles en este indicador y fuente: tramos de edad (víctima y agresor); país de nacimiento- España/otros (víctima y agresor); suicidio agresor; relación víctima-agresor; denuncia previa.</t>
  </si>
  <si>
    <t>Número de mujeres asesinadas a manos de su pareja o expareja en la Comunidad de Madrid por tramos de  edad.</t>
  </si>
  <si>
    <t>El indicador recoge el número de mujeres víctimas mortales por violencia de género en el ámbito de la pareja o expareja registrado en  la Comunidad de Madrid diferenciando por grupos de edad: &lt;16 años, 16-17 años, 18-20 años, 21-30 años, 31-40 años, 41-50 años, 51-60 años, 61-70 años, 71-84 años, &gt; 85 años y "no consta". Permite comparar la incidencia del feminicidio por edad y su evolución a lo largo del tiempo.</t>
  </si>
  <si>
    <t>Otras variables disponibles en este indicador y fuente: tramos de edad (agresor); país de nacimiento- España/otros (víctima y agresor); suicidio agresor; relación víctima-agresor; denuncia previa.</t>
  </si>
  <si>
    <t xml:space="preserve">Número de mujeres asesinadas a manos de su pareja o expareja en la Comunidad de Madrid según lugar de nacimiento de la mujer víctima (España/otros países). También recoge el porcentaje de mujeres asesinadas en la Comunidad de Madrid nacidas en España.  </t>
  </si>
  <si>
    <t xml:space="preserve">El indicador recoge el número de mujeres víctimas mortales por violencia de género en el ámbito de la pareja o expareja en la Comunidad de Madrid diferenciando el lugar de nacimiento de la víctima: España u otros países.  Permite comparar la incidencia del feminicidio según el lugar de nacimiento de la víctima y su evolución a lo largo del tiempo. </t>
  </si>
  <si>
    <t>Número total de casos activos y casos con protección policial en el Sistema de seguimiento integral en casos de violencia de género (VioGén) en la Comunidad de Madrid. Incluye también la proporción de casos con protección policial sobre el total de casos activos en VioGén.</t>
  </si>
  <si>
    <t xml:space="preserve">El Sistema de seguimiento integral de casos de violencia de género (VioGén) es un sistema policial centralizado del Ministerio de Interior destinado al seguimiento y protección de las mujeres víctimas de violencia de género y de sus hijos e hijas en cualquier parte del territorio nacional. Recoge toda la información policial sobre víctimas de violencia de género procedente de las Fuerzas y Cuerpos de Seguridad del Estado: Policía Nacional, Guardia Civil, policías municipales y cuerpos autonómicos. Cuando se produce la denuncia - que puede realizar la víctima, un familiar, un testigo o por atestado policial- se da de alta de manera inmediata en el sistema VioGén y se realiza una valoración de la situación de riesgo. Existen cinco niveles de riesgo: no apreciado, bajo, medio, alto y extremo. Cada nivel lleva asociadas una serie de medidas de protección y seguimiento que varían en intensidad según el nivel de riesgo del caso. La protección policial se realiza siempre que se haya detectado riesgo, es decir en cualquiera de los cuatro últimos niveles mencionados anteriormente.                                                                                                                                                                                                                      
En el VioGén se realiza un registro por cada caso de violencia de género, entendiendo como tal toda la información que relaciona a una víctima con un agresor concreto, incluyendo tantas denuncias (de la víctima, de tercero o de oficio) como se hayan registrado. Si una mujer a lo largo del tiempo es victima de violencia de género por más de un agresor, se registrará un nuevo caso por cada uno de ellos. Lo mismo es aplicable para los agresores, existiendo un registro específico por cada mujer a la que haya maltratado. </t>
  </si>
  <si>
    <t>Número de casos activos con menores en situación de riesgo en el sistema VioGén en la Comunidad de Madrid.</t>
  </si>
  <si>
    <t xml:space="preserve">El indicador se obtiene a partir de los datos recogidos en el Sistema de seguimiento integral de violencia de género (VioGén), sistema policial centralizado del Ministerio del Interior destinado  al seguimiento y protección de las mujeres víctimas de violencia de género y de sus hijos e hijas en cualquier parte del territorio nacional. Recoge toda la información policial sobre víctimas de violencia de género procedente de las Fuerzas y Cuerpos de Seguridad del Estado: Policía Nacional, Guardia Civil, policías municipales y cuerpos autonómicos. Cuando se produce la denuncia - que puede realizar la víctima, un familiar, un testigo o por atestado policial- se da de alta de manera inmediata en el sistema VioGén y se realiza una valoración de la situación de riesgo. Existen cinco niveles de riesgo: no apreciado, bajo, medio, alto y extremo. Cada nivel lleva asociadas una serie de medidas de protección y seguimiento que varían en intensidad según el nivel de riesgo del caso. Los casos con menores en riesgo son aquellos, que tras la práctica de la valoración policial del riesgo a la víctima, conforme al Protocolo establecido en Instrucción 4/2019, y existiendo menores a su cargo, se detecta una especial combinación de indicadores que apuntan a que la violencia ejercida por el agresor sobre la víctima podría extenderse a otras personas cercanas a esta, especialmente hacia los y las menores a su cargo. Esta situación se da únicamente en casos con riesgo medio, alto o extremo.
Este indicador permite ver la evolución del número de casos con menores en situación de riesgo a lo largo del tiempo en la Comunidad de Madrid. Este tipo de datos se registra desde 2020. 
</t>
  </si>
  <si>
    <t>Estadísticas del Sistema VioGén. Ministerio del Interior. Informe estadístico de VioGén con datos a 31 de diciembre de cada año contemplado en la serie</t>
  </si>
  <si>
    <t>Número total de denuncias por violencia de género, según forma de presentar la denuncia, interpuestas en la Comunidad de Madrid (en el total de los 21 partidos judiciales de la CAM) y en Madrid (en el partido judicial de la ciudad de Madrid) También se recogen datos sobre el porcentaje de mujeres extranjeras victimas de violencia de género en las denuncias presentadas, diferenciado igualmente las interpuestas en Madrid y en la CAM.</t>
  </si>
  <si>
    <t xml:space="preserve">El indicador recoge el número de denuncias presentadas, diferenciando por un lado, las presentadas en todos los partidos judiciales de la Comunidad de Madrid,  y por otro las presentadas en el partido judicial de la ciudad de Madrid. Por partido judicial se entiende el territorio, que puede comprender distintos municipios, que cuentan con uno o más juzgados de primera instancia e instrucción y uno o más juzgados de violencia sobre la mujer. En la Comunidad de Madrid hay 21 partidos judiciales (Torrelaguna; Torrejón De Ardoz; Navalcarnero; Alcalá de Henares; Alcobendas; Móstoles; San Lorenzo del Escorial; Aranjuez; Leganés; Getafe; Madrid; Majadahonda; Coslada; Arganda Del Rey; Collado Villalba; Parla; Alcorcón; Fuenlabrada; Colmenar Viejo; Valdemoro y Pozuelo de Alarcón) Este indicador permite analizar la evolución en el tiempo de las denuncias presentadas y la proporción de éstas en la ciudad de Madrid respecto a la comunidad autónoma
Las formas establecidas de presentar la denuncia son: presentada directamente por víctima;  presentada directamente por familiares; atestados policiales  con denuncia víctima; atestados policiales con denuncia de un/una familiar; atestados policiales por intervención directa policial; parte de lesiones, y servicios asistencia/ terceros  en general. Para visibilizar el origen de las denuncias, y a modo de resumen, y se presenta también el porcentaje de denuncias generadas por atestados policiales y denuncias prestadas por la víctima
Los datos recogidos también hacen referencia a la nacionalidad de la victima de las denuncias presentadas, mostrando el porcentaje de mujeres extranjeras sobre el total de víctimas (españolas y extranjeras) para el conjunto de los partidos judiciales de la Comunidad de Madrid y el Partido Judicial de Madrid ciudad. Estos datos sobre nacionalidad de las mujeres víctimas están disponibles a partir del año 2017.
</t>
  </si>
  <si>
    <r>
      <rPr>
        <sz val="11"/>
        <rFont val="Calibri"/>
        <family val="2"/>
        <scheme val="minor"/>
      </rPr>
      <t>Nacionalidad de las víctimas: Consejo General del Poder Judicial.</t>
    </r>
    <r>
      <rPr>
        <u/>
        <sz val="11"/>
        <color theme="10"/>
        <rFont val="Calibri"/>
        <family val="2"/>
        <scheme val="minor"/>
      </rPr>
      <t xml:space="preserve"> La Violencia sobre la mujer en la estadística judicial. Series anuales. Violencia sobre la Mujer Juzgados por Partido Judicial- Denuncias y renuncias.</t>
    </r>
  </si>
  <si>
    <t>Órdenes de protección a víctimas de violencia de género solicitadas</t>
  </si>
  <si>
    <t xml:space="preserve">Número de órdenes de protección a víctimas de violencia de género en el ámbito de la pareja o expareja solicitadas/incoadas en la Comunidad de Madrid y en el municipio de Madrid, según su origen, o la instancia de solicitud de la misma. Recoge datos absolutos y la proporción de solicitudes en función de la instancia que solicita la orden de protección. </t>
  </si>
  <si>
    <t>El indicador muestra el número  de los procesos iniciados en los juzgados para solicitar una orden de protección a víctimas de violencia de género en el ámbito de la pareja o expareja diferenciándolos en base al origen de su solicitud, que puede ser: a instancia de la víctima/s; de sus familiares; del ministerio fiscal; de oficio por parte del propio órgano judial; a  instancia de entidades u organismos asistenciales, públicos o privados. Recoge los datos absolutos y el porcentaje de solicitudes según origen.                                                                                                                                                                                                   La orden de protección es un instrumento legal diseñado para proteger a las víctimas de la violencia de género frente a todo tipo de agresiones. Para ello, la orden de protección concentra en una única e inmediata resolución judicial (un auto) la adopción de medidas de protección y seguridad de naturaleza penal y de naturaleza civil, y activa al mismo tiempo los mecanismos de asistencia y protección social establecidos a favor de la víctima por el Estado, las Comunidades Autónomas y las Corporaciones Locales. Se regula en el artículo 62 de la Ley Orgánica 1/2004, de 28 de diciembre, de Medidas de Protección Integral contra la Violencia de Género.                                                                                                                       
Los datos se registran por partidos judiciales: para la CAM en sus 21 partidos judiciales, y en el partido judicial de Madrid para el municipio. Por partido judicial se entiende el territorio, que puede comprender distintos municipios, que cuentan con uno o más juzgados de primera instancia e instrucción y uno o más juzgados de violencia sobre la mujer. En la Comunidad de Madrid hay 21 partidos judiciales (Torrelaguna; Torrejón De Ardoz; Navalcarnero; Alcalá de Henares; Alcobendas; Móstoles; San Lorenzo del Escorial; Aranjuez; Leganés; Getafe; Madrid; Majadahonda; Coslada; Arganda Del Rey; Collado Villalba; Parla; Alcorcón; Fuenlabrada; Colmenar Viejo; Valdemoro y Pozuelo de Alarcón)</t>
  </si>
  <si>
    <t>Delegación del Gobierno contra la Violencia de Género. Portal Estadístico (Ministerio de Igualdad)</t>
  </si>
  <si>
    <r>
      <rPr>
        <sz val="11"/>
        <rFont val="Calibri"/>
        <family val="2"/>
        <scheme val="minor"/>
      </rPr>
      <t>Para el año 2006*:</t>
    </r>
    <r>
      <rPr>
        <u/>
        <sz val="11"/>
        <color theme="10"/>
        <rFont val="Calibri"/>
        <family val="2"/>
        <scheme val="minor"/>
      </rPr>
      <t xml:space="preserve"> Consejo General del Poder Judicial. La Violencia sobre la mujer  en la Estadística Judicial. Explotación del Instituto de Estadística de la CAM  </t>
    </r>
  </si>
  <si>
    <t xml:space="preserve">Notas </t>
  </si>
  <si>
    <t>Mas información sobre Orden de protección. Delegación del Gobierno contra la violencia de género (DGVG) (Ministerio de Igualdad)</t>
  </si>
  <si>
    <t xml:space="preserve">Número total de órdenes de protección a víctimas de violencia de género (VG) incoadas y resueltas (incluyendo las adoptadas y denegadas) en todos los partidos judiciales de la Comunidad de Madrid y el Partido Judicial de Madrid ciudad. También recoge la distribución porcentual de las órdenes de protección adoptadas sobre el total de las solicitadas/incoadas. </t>
  </si>
  <si>
    <t>El indicador muestra el número de órdenes de protección incoadas y su resolución. El término incoada se refiere al inicio del proceso judicial. Su resolución puede ser positiva (adoptada) o negativa (denegada). También muestra la distribución porcentual de las ordenes de protección adoptadas sobre el total de las incoadas.  Permite ver su evolución a lo largo del tiempo.
La orden de protección es un instrumento legal diseñado para proteger a las víctimas de la violencia de género frente a todo tipo de agresiones. Para ello, la orden de protección concentra en una única e inmediata resolución judicial (un auto) la adopción de medidas de protección y seguridad de naturaleza penal y de naturaleza civil, y activa al mismo tiempo los mecanismos de asistencia y protección social establecidos a favor de la víctima por el Estado, las Comunidades Autónomas y las Corporaciones Locales. Se regula, en el caso de las víctimas de la violencia de género en el ámbito de la pareja o expareja mediante el artículo 62 de la Ley Orgánica 1/2004, de 28 de diciembre, de Medidas de Protección Integral contra la Violencia de Género.
Por partido judicial se entiende el territorio, que puede comprender distintos municipios, que cuentan con uno o más juzgados de primera instancia e instrucción y uno o más juzgados de violencia sobre la mujer. En la Comunidad de Madrid hay 21 partidos judiciales (Torrelaguna; Torrejón De Ardoz; Navalcarnero; Alcalá de Henares; Alcobendas; Móstoles; San Lorenzo del Escorial; Aranjuez; Leganés; Getafe; Madrid; Majadahonda; Coslada; Arganda Del Rey; Collado Villalba; Parla; Alcorcón; Fuenlabrada; Colmenar Viejo; Valdemoro y Pozuelo de Alarcón)</t>
  </si>
  <si>
    <r>
      <rPr>
        <sz val="11"/>
        <rFont val="Calibri"/>
        <family val="2"/>
        <scheme val="minor"/>
      </rPr>
      <t>Para el año 2006:</t>
    </r>
    <r>
      <rPr>
        <u/>
        <sz val="11"/>
        <color theme="10"/>
        <rFont val="Calibri"/>
        <family val="2"/>
        <scheme val="minor"/>
      </rPr>
      <t xml:space="preserve"> Consejo General del Poder Judicial. La Violencia sobre la mujer  en la Estadística Judicial. Explotación del Instituto de Estadística de la CAM  </t>
    </r>
  </si>
  <si>
    <t>Órdenes de protección de mujeres según mayoría de edad y nacionalidad de la víctima.</t>
  </si>
  <si>
    <t xml:space="preserve">Número de órdenes de protección a mujeres víctimas de la violencia de género incoadas según mayoría de edad y nacionalidad (española/extranjera.) Recoge la distribución porcentual de mujeres menores víctimas sobre el total de las órdenes de protección solicitadas, y la concentración de menores víctimas entre españolas y extranjeras. </t>
  </si>
  <si>
    <t>El indicador proporciona el número de mujeres víctimas, diferenciando por nacionalidad española o extranjera, en las órdenes de protección incoadas en los partidos judiciales de la Comunidad de Madrid y en el de la ciudad de Madrid, señalando la proporción de menores de edad, sobre el total y por nacionalidad española y extranjera. Permite medir su evolución en el tiempo. 
La orden de protección es un instrumento legal diseñado para proteger a las víctimas de la violencia de género frente a todo tipo de agresiones. Para ello, la orden de protección concentra en una única e inmediata resolución judicial (un auto) la adopción de medidas de protección y seguridad de naturaleza penal y de naturaleza civil, y activa al mismo tiempo los mecanismos de asistencia y protección social establecidos a favor de la víctima por el Estado, las Comunidades Autónomas y las Corporaciones Locales. Se regula, en el caso de las víctimas de la violencia de género en el ámbito de la pareja o expareja mediante el artículo 62 de la Ley Orgánica 1/2004, de 28 de diciembre, de Medidas de Protección Integral contra la Violencia de Género.
Por partido judicial se entiende el territorio, que puede comprender distintos municipios, que cuentan con uno o más juzgados de primera instancia e instrucción y uno o más juzgados de violencia sobre la mujer. En la Comunidad de Madrid hay 21 partidos judiciales (Torrelaguna; Torrejón De Ardoz; Navalcarnero; Alcalá de Henares; Alcobendas; Móstoles; San Lorenzo del Escorial; Aranjuez; Leganés; Getafe; Madrid; Majadahonda; Coslada; Arganda Del Rey; Collado Villalba; Parla; Alcorcón; Fuenlabrada; Colmenar Viejo; Valdemoro y Pozuelo de Alarcón)</t>
  </si>
  <si>
    <t xml:space="preserve">Consejo General del Poder Judicial. La Violencia sobre la mujer en la estadística Judicial. Explotación del Instituto de Estadística de la CAM </t>
  </si>
  <si>
    <t>Número de órdenes de protección a víctimas de la violencia de género según nacionalidad del denunciado (español o extranjero) en el conjunto de partidos judiciales de la Comunidad de Madrid y el Partido Judicial de Madrid. Incluye distribución porcentual de hombres extranjeros entre el total de denunciados</t>
  </si>
  <si>
    <t xml:space="preserve">El indicador proporciona el número de órdenes de protección distinguiéndolas por nacionalidad del denunciado (español o extranjero). También aporta la proporción de hombres extranjeros sobre el total de denunciados. 
Los datos se registran por partidos judiciales, presentando datos de todos los de la Comunidad de Madrid por lado, y del partido judicial de Madrid ciudad por otro. Por partido judicial se entiende el territorio, que puede comprender distintos municipios, que cuentan con uno o más juzgados de primera instancia e instrucción y uno o más juzgados de violencia sobre la mujer. En la Comunidad de Madrid hay 21 partidos judiciales (Torrelaguna; Torrejón De Ardoz; Navalcarnero; Alcalá de Henares; Alcobendas; Móstoles; San Lorenzo del Escorial; Aranjuez; Leganés; Getafe; Madrid; Majadahonda; Coslada; Arganda Del Rey; Collado Villalba; Parla; Alcorcón; Fuenlabrada; Colmenar Viejo; Valdemoro y Pozuelo de Alarcón)
La orden de protección es un instrumento legal diseñado para proteger a las víctimas de la violencia doméstica y/o de género frente a todo tipo de agresiones. Para ello, la orden de protección concentra en una única e inmediata resolución judicial (un auto) la adopción de medidas de protección y seguridad de naturaleza penal y de naturaleza civil, y activa al mismo tiempo los mecanismos de asistencia y protección social establecidos a favor de la víctima por el Estado, las Comunidades Autónomas y las Corporaciones Locales. Se regula, en el caso de las víctimas de la violencia de género en el ámbito de la pareja o expareja mediante el artículo 62 de la Ley Orgánica 1/2004, de 28 de diciembre, de Medidas de Protección Integral contra la Violencia de Género.
</t>
  </si>
  <si>
    <t xml:space="preserve">Consejo General del Poder Judicial. La Violencia sobre la mujer en la estadística Judicial. Series anuales. Explotación del Instituto de Estadística de la CAM </t>
  </si>
  <si>
    <t xml:space="preserve">Órdenes de protección por relación víctima y denunciado. </t>
  </si>
  <si>
    <t>Número de órdenes de protección a víctimas de violencia de género según su relación con el denunciado en el partido judicial de la ciudad de Madrid. Incluye datos en número absolutos y porcentajes.</t>
  </si>
  <si>
    <t>El indicador proporciona el número y la proporción de ordenes de protección por violencia de género según cada  tipo de relación existente entre la víctima y el agresor. La relación de la víctima con el denunciado puede ser de: cónyuge, excónyuge, relación afectiva/pareja o ex relación afectiva/expareja. Permite ver su evolución en el tiempo.
La orden de protección es un instrumento legal diseñado para proteger a las víctimas de la violencia  de género frente a todo tipo de agresiones. Se regula, en el caso de las víctimas de la violencia de género en el ámbito de la pareja o expareja mediante el artículo 62 de la Ley Orgánica 1/2004, de 28 de diciembre, de Medidas de Protección Integral contra la Violencia de Género.
Los datos se refieren al Partido Judicial de Madrid. Partido judicial: para la administración de justicia es un territorio que puede comprender diferentes municipios, donde habrá uno o más juzgados de primera instancia e instrucción y uno o más juzgados de violencia sobre la mujer.</t>
  </si>
  <si>
    <t>Consejo General del Poder Judicial. La Violencia sobre la mujer en la estadística judicial. Series anuales. Violencia sobre la Mujer Juzgados por Partido Judicial. Relación víctimas denunciados</t>
  </si>
  <si>
    <t xml:space="preserve">Consultas pertinentes sobre violencia de  género en pareja o expareja atendidas en el servicio 016 </t>
  </si>
  <si>
    <t xml:space="preserve">Número de consultas pertinentes sobre violencia en el ámbito de la pareja o expareja atendidas en el servicio 016  procedentes de la Comunidad autónoma de Madrid. </t>
  </si>
  <si>
    <t xml:space="preserve">El 016 es un servicio 24h de atención inmediata, información y asesoramiento jurídico sobre violencia contra las mujeres que presta el Ministerio de Igualdad por medio de la Delegación del Gobierno contra la Violencia de Género. El acceso a este servicio es, generalmente, a través de llamada telefónica al número de marcación abreviada 016,  si bien se han habilitado otras vías de acceso por WhatsApp, chat online y correo electrónico.                                                                                                                                                                                                                                                             Este indicador hace referencia al número de comunicaciones pertinentes, no al total de consultas recibidas. Si bien desde 2021 este servicio atiende consultas sobre todas las manifestaciones de violencia contra las mujeres, este indicador recoge únicamente datos de violencia de género en el ámbito de la pareja o expareja, incluyendo la violencia sexual que se produce en  este contexto. </t>
  </si>
  <si>
    <t>La serie de datos se inicia en el año 2007 respecto a la atención telefónica del 016.
La fuente recoge otras variables como: vía de acceso, persona que realiza la consulta, idioma y tipos de violencia</t>
  </si>
  <si>
    <t>Número de mujeres usuarias activas anualmente en el Servicio ATENPRO (Servicio telefónico de atención y protección para víctimas de violencia de género) en la Comunidad de Madrid</t>
  </si>
  <si>
    <t xml:space="preserve">El Servicio  ATENPRO (Servicio telefónico de atención y protección para víctimas de violencia contra las mujeres es un recurso que, mediante la entrega a las víctimas de un dispositivo móvil dotado con la tecnología adecuada, les ofrece protección y atención inmediata y a distancia, asegurando una respuesta rápida a las eventualidades que les puedan sobrevenir, las 24 horas del día, los 365 días del año, y sea cual sea el lugar del territorio español en el que se encuentren. El servicio no se limita a atender las demandas que puedan plantear las usuaria, sino que también contempla un seguimiento permanente contactando periódicamente con las víctimas. Para acceder a este servicio es preciso acreditar la condición de víctima de violencia de género mediante resolución judicial o título habilitante (resolución administrativa o informe de Servicios Sociales), no convivir ni mantener una relación sentimental con el agresor y participar en los programas ofrecidos por los recursos especializados en violencia contra las mujeres. Su denominación ha cambiado en el año 2022 al Servicio Telefónico de Atención y Protección para víctimas de violencia contra las mujeres, para incluir a mujeres víctimas de otro tipo de violencia machista (violencia sexual, trata y explotación sexual, matrimonios forzados..) </t>
  </si>
  <si>
    <t>Los datos están disponibles desde el año 2010</t>
  </si>
  <si>
    <t xml:space="preserve">Dispositivos electrónicos de seguimiento de las prohibiciones de aproximación de víctimas de violencia de género activos. </t>
  </si>
  <si>
    <t>Nº de dispositivos activos anualmente en la Comunidad de Madrid del Sistema de seguimiento por medios telemáticos de las prohibiciones de aproximación impuestas en materia de violencia de género y violencia sexual</t>
  </si>
  <si>
    <t>Este sistema de seguimiento permite verificar el cumplimiento de las prohibiciones de aproximación a las víctimas de violencia de género y violencia sexual impuestas en procedimientos judiciales en los que se acuerda la utilización de este tipo de dispositivos de control telemático. Los dispositivos consisten, en el caso del condenado/encausado/ investigado en una pulsera ajustada al tobillo o muñeca y un móvil para el control, rastreo y comunicación, y en el caso de la víctima un móvil con las mismas características, que detecta la proximidad del agresor y cuenta con botón de emergencia.  Este indicador contabiliza el número de dispositivos activos, contabilizando cada unidad como el mecanismo completo, incluyendo el del agresor y la víctima.</t>
  </si>
  <si>
    <r>
      <rPr>
        <sz val="11"/>
        <rFont val="Calibri"/>
        <family val="2"/>
        <scheme val="minor"/>
      </rPr>
      <t xml:space="preserve">Datos disponibles desde el año 2009. </t>
    </r>
    <r>
      <rPr>
        <u/>
        <sz val="11"/>
        <color theme="10"/>
        <rFont val="Calibri"/>
        <family val="2"/>
        <scheme val="minor"/>
      </rPr>
      <t>Más información sobre este sistema de seguimiento</t>
    </r>
  </si>
  <si>
    <t>Mujeres atendidas en la Red municipal contra la violencia de género en pareja/expareja.</t>
  </si>
  <si>
    <t>Número total de mujeres atendidas anualmente en la Red municipal contra la violencia de género en pareja/expareja del Ayuntamiento de Madrid que han accedido a ésta a través del SAVG 24h (Servicio de atención a mujeres víctimas de Violencia de género), como una de sus puertas de entrada.</t>
  </si>
  <si>
    <r>
      <t>El acceso a la Red municipal contra la violencia de género en pareja o expareja del Ayuntamiento de Madrid se lleva a cabo a través de dos vías o puertas de entrada: El SAVG 24 horas (Servicio de atención a mujeres víctimas de Violencia de género) que no requiere de la existencia de denuncia o medidas judiciales, y los PMORVG (Puntos Municipales del Observatorio Regional de la Violencia de Género) dirigidos a víctimas que cuentan con algún tipo de medida judicial de protección.                                                                                                                                                                                                                                                                Este indicador permite conocer la evolución en el tiempo del número total de casos atendidos anualmente en la Red municipal contra la violencia de género en pareja/expareja que acceden a través del SAVG 24h como una de sus puertas de entrada. En concreto contabiliza el número de mujeres adultas atendidas en el SAVG 24h y en los Centros de atención psico socioeducativa para mujeres y sus hijas/os víctimas de violencia de género (C.A.P.S.E.M. Norte y Sur), independientemente de si su proceso de intervención se ha iniciado en el año en curso o con anterioridad.                                                                                                                                                                                                                                             La Red municipal contra la violencia de género en pareja/expareja del Ayuntamiento de Madrid está formada por los siguientes recursos:                                                                                                                                   
•</t>
    </r>
    <r>
      <rPr>
        <i/>
        <u/>
        <sz val="11"/>
        <rFont val="Calibri"/>
        <family val="2"/>
        <scheme val="minor"/>
      </rPr>
      <t xml:space="preserve"> Servicio de atención a mujeres víctimas de Violencia de género (SAVG 24 Horas)</t>
    </r>
    <r>
      <rPr>
        <sz val="11"/>
        <rFont val="Calibri"/>
        <family val="2"/>
        <scheme val="minor"/>
      </rPr>
      <t>. No requiere denuncia ni existencia de medidas judiciales de protección. Es un servicio especializado en atención de emergencia y protección a las víctimas de violencia de género en el ámbito de la pareja y expareja que atiende, 24 horas los 365 días al año, en primera instancia, y también como dispositivo referencial de primer nivel y de acceso a otros dispositivos que configuran la red municipal. Atiende a mujeres residentes en el municipio de Madrid víctimas de violencia de género en el ámbito de la pareja o expareja y a sus hijas e hijos, con independencia de su situación administrativa en el caso de las mujeres extranjeras. También dispone de servicios de interpretación telefónica para mujeres no hispanohablantes, e intérpretes de lengua de signos para mujeres sordas.                                                                                                                                                                                                                                                                                                      •</t>
    </r>
    <r>
      <rPr>
        <i/>
        <u/>
        <sz val="11"/>
        <rFont val="Calibri"/>
        <family val="2"/>
        <scheme val="minor"/>
      </rPr>
      <t xml:space="preserve"> Punto Municipal I, Punto Municipal II y Punto Municipal III del Observatorio Regional de la Violencia de Género (PMORVG)</t>
    </r>
    <r>
      <rPr>
        <sz val="11"/>
        <rFont val="Calibri"/>
        <family val="2"/>
        <scheme val="minor"/>
      </rPr>
      <t xml:space="preserve">. Son servicios ambulatorios de atención psicosocial y asesoramiento jurídico especializado,  dirigido a mujeres víctimas de violencia de género en el ámbito de la pareja o expareja que cuentan con algún tipo de medida judicial de protección y que requieren atención especializada derivada de la situación de violencia sufrida.
• </t>
    </r>
    <r>
      <rPr>
        <i/>
        <u/>
        <sz val="11"/>
        <rFont val="Calibri"/>
        <family val="2"/>
        <scheme val="minor"/>
      </rPr>
      <t xml:space="preserve">Red de alojamiento protegido. </t>
    </r>
    <r>
      <rPr>
        <sz val="11"/>
        <rFont val="Calibri"/>
        <family val="2"/>
        <scheme val="minor"/>
      </rPr>
      <t>Ofrece plazas de alojamiento protegido, alternativo al domicilio que facilitan cobertura de necesidades básicas y atención integral (social, psicológica y educativa) a las mujeres y sus hijas/os. Consta de una zona de estancia temporal, cuatro centros de emergencia y viviendas semiautónomas.                                                                                                                                                                                                                                                        •</t>
    </r>
    <r>
      <rPr>
        <i/>
        <u/>
        <sz val="11"/>
        <rFont val="Calibri"/>
        <family val="2"/>
        <scheme val="minor"/>
      </rPr>
      <t xml:space="preserve"> Centros de atención psico socioeducativa para mujeres y sus hijas/os víctimas de violencia de género (C.A.P.S.E.M. Norte y Sur)</t>
    </r>
    <r>
      <rPr>
        <sz val="11"/>
        <rFont val="Calibri"/>
        <family val="2"/>
        <scheme val="minor"/>
      </rPr>
      <t xml:space="preserve">. Son centros de atención ambulatoria que proporcionan apoyo social, psicológico y educativo intensivo y a largo plazo, a las mujeres y sus hijos/as para su recuperación social y emocional tras la ruptura con la situación de violencia. El acceso es por derivación del SAVG 24 Horas y Puntos Municipales del Observatorio Regional de la Violencia de Género.                                                                                                                                </t>
    </r>
  </si>
  <si>
    <t>Fuente</t>
  </si>
  <si>
    <t>Dirección General de Igualdad y contra la Violencia de Género del Ayuntamiento de Madrid</t>
  </si>
  <si>
    <t xml:space="preserve">De cara a interpretar los datos recogidos hay que tener en cuenta que los recursos de la Red municipal han ido incrementándose a lo largo del tiempo. Así, el primer CAPSEM (Centro de atención psico socioeducativa para mujeres y sus hijas/os víctimas de violencia de género) se creó en el año 2013, y el segundo se puso en marcha en el año 2017. </t>
  </si>
  <si>
    <t>Mujeres atendidas los Puntos Municipales del Observatorio Regional de Violencia de género.</t>
  </si>
  <si>
    <t xml:space="preserve">Número total de mujeres atendidas anualmente en los tres Puntos municipales del Observatorio Regional de Violencia de género (PMORVG) como puerta de entrada a la Red municipal contra la violencia de género en pareja o expareja del Ayuntamiento de Madrid. </t>
  </si>
  <si>
    <r>
      <t>Los tres Puntos municipales del Observatorio Regional de Violencia de Género (PMORVG I, II y III) constituyen, junto con el SAVG 24 horas,  las puertas de entrada a la Red municipal contra la violencia de género en pareja/expareja del Ayuntamiento de Madrid.  Desde los PMORVG se atiende a mujeres víctimas de violencia de género en el ámbito de la pareja o expareja que cuentan con medidas judiciales de protección, mientras que para acceder al SAVG 24h no se requiere de la existencia denuncia ni de medidas judiciales.                                                                                                                                                                                                                                                                                                                                                                                                                                                                                                                                        Los PMORVG son servicios de carácter ambulatorio especializados en atención psicosocial y asesoramiento jurídico dirigidos a mujeres víctimas que cuentan con algún tipo de medida judicial de protección y que, sin encontrarse en situación de urgencia ni precisar alojamiento protegido,  sí requieren de una atención especializada para hacer frente a las consecuencias derivadas de la violencia sufrida.                                                                                                                                                                                                                                                                                                                                         Este indicador permite conocer la evolución en el tiempo de los casos atendidos anualmente en la Red municipal contra la violencia de género en pareja o expareja del Ayuntamiento de Madrid que acceden a través de cualquiera de los tres Puntos municipales del Observatorio Regional de Violencia de género con los que cuenta la Red municipal. Contabiliza el número total de mujeres adultas con medidas judiciales de protección atendidas anualmente en los PMORVG I, II y III, independientemente de si su proceso de intervención se ha iniciado en el año en curso o con anterioridad.                                                                                                                                                                                                                                                                                                                                                Los recursos que conforman la Red municipal contra la violencia de género en pareja/expareja del Ayuntamiento de Madrid son:                                                                                                                                   
•</t>
    </r>
    <r>
      <rPr>
        <i/>
        <u/>
        <sz val="11"/>
        <rFont val="Calibri"/>
        <family val="2"/>
        <scheme val="minor"/>
      </rPr>
      <t xml:space="preserve"> Servicio de atención a mujeres víctimas de Violencia de género (SAVG 24 Horas)</t>
    </r>
    <r>
      <rPr>
        <sz val="11"/>
        <rFont val="Calibri"/>
        <family val="2"/>
        <scheme val="minor"/>
      </rPr>
      <t xml:space="preserve">: servicio especializado en atención de emergencia y protección a las víctimas de violencia de género en el ámbito de la pareja y expareja que atiende, 24 horas los 365 días al año, en primera instancia y como dispositivo referencial de primer nivel y de acceso a otros dispositivos que configuran la red especializada.                                                                                                                                                                                                                                                                                                                                               • </t>
    </r>
    <r>
      <rPr>
        <i/>
        <u/>
        <sz val="11"/>
        <rFont val="Calibri"/>
        <family val="2"/>
        <scheme val="minor"/>
      </rPr>
      <t>Punto Municipal I, Punto Municipal II y Punto Municipal III del Observatorio Regional de la Violencia de Género (PMORVG)</t>
    </r>
    <r>
      <rPr>
        <sz val="11"/>
        <rFont val="Calibri"/>
        <family val="2"/>
        <scheme val="minor"/>
      </rPr>
      <t xml:space="preserve">: servicios de atención psicosocial y asesoramiento jurídico especializado de carácter ambulatorio, dirigido a mujeres víctimas de violencia de género que cuentan con algún tipo de medida judicial de protección y que requieren atención especializada derivada de la situación de violencia.
• </t>
    </r>
    <r>
      <rPr>
        <i/>
        <u/>
        <sz val="11"/>
        <rFont val="Calibri"/>
        <family val="2"/>
        <scheme val="minor"/>
      </rPr>
      <t>Red de alojamiento protegido</t>
    </r>
    <r>
      <rPr>
        <sz val="11"/>
        <rFont val="Calibri"/>
        <family val="2"/>
        <scheme val="minor"/>
      </rPr>
      <t xml:space="preserve">: plazas de alojamiento protegido,  alternativo al domicilio que facilitan cobertura de necesidades básicas y atención integral (social, psicológica y educativa) a las mujeres y sus hijas/os.  Consta de una zona de estancia temporal, cuatro centros de emergencia y viviendas semiautónomas.                                                                                                                                                                                                                                                             • </t>
    </r>
    <r>
      <rPr>
        <i/>
        <u/>
        <sz val="11"/>
        <rFont val="Calibri"/>
        <family val="2"/>
        <scheme val="minor"/>
      </rPr>
      <t>Centros de atención psico socioeducativa para mujeres y sus hijas/os víctimas de violencia de género (C.A.P.S.E.M. Norte y Sur)</t>
    </r>
    <r>
      <rPr>
        <sz val="11"/>
        <rFont val="Calibri"/>
        <family val="2"/>
        <scheme val="minor"/>
      </rPr>
      <t xml:space="preserve">: centros de atención ambulatoria que proporcionan apoyo social, psicológico y educativo intensivo y a largo plazo, a las mujeres y sus hijos/as para su recuperación social y emocional tras la ruptura con la situación de violencia. Se accede por derivación del SAVG 24 Horas y Puntos Municipales del Observatorio Regional de la Violencia de Género.                                                                                                                                                                                                                                                                                </t>
    </r>
  </si>
  <si>
    <t>Nota (*)</t>
  </si>
  <si>
    <t xml:space="preserve">De 2009 a 2013 únicamente se registran los nuevos casos que acceden anualmente a los Puntos municipales del Observatorio Regional de Violencia de Género (PMORVG), no el número total de mujeres atendidas cada año en los Puntos municipales.  A partir de 2014 se contabiliza el número total que anualmente reciben atención en los Puntos municipales, independientemente de si sus procesos de intervención se han iniciado el año en curso o con anterioridad. </t>
  </si>
  <si>
    <t>Menores atendidos/as en la Red municipal contra la violencia de género en pareja / expareja</t>
  </si>
  <si>
    <t xml:space="preserve">Número total de menores, hijos e hijas de mujeres víctimas de violencia de género en el ámbito de la pareja o expareja, desagregado por sexo, que son atendidos/as anualmente en los recursos ambulatorios de la Red municipal contra la violencia de género expareja/expareja del Ayuntamiento de Madrid. </t>
  </si>
  <si>
    <t xml:space="preserve">Los y las menores hijos/as de mujeres víctimas de violencia de género en el ámbito de la pareja o expareja, a quienes también se considera legalmente víctimas de esta violencia de género, reciben atención psicosocial tanto en los dos Centros de atención psico socioeducativa para mujeres y sus hijas/os víctimas de violencia de género (C.A.P.S.E.M Norte y Sur), como en los Puntos municipales del Observatorio Regional de Violencia de Género (PMORVG I, II y III). </t>
  </si>
  <si>
    <t xml:space="preserve">Existen datos de menores atendidos/as a partir de 2013, fecha en la que se crea el primer CAPSEM (Centro de atención psico socioeducativa para mujeres y sus hijas/os víctimas de violencia de género); el segundo CAPSEM se pone en marcha en el año 2017.  Los datos de menores atendidos/as se empiezan desagregar por sexo en el año 2016.    </t>
  </si>
  <si>
    <t xml:space="preserve">Ámbito territorial </t>
  </si>
  <si>
    <t>2.1. Mujeres víctimas de violencia sexual fuera de la pareja a lo largo de su vida</t>
  </si>
  <si>
    <t>Si (%)</t>
  </si>
  <si>
    <t>Estimación (Nº)*</t>
  </si>
  <si>
    <t>2.2. Mujeres víctimas de acoso sexual a lo largo de la vida</t>
  </si>
  <si>
    <t>2023(*)</t>
  </si>
  <si>
    <t>2.3. Hechos conocidos contra la libertad sexual según tipología penal</t>
  </si>
  <si>
    <t>Total Libertad Sexual (Nº)</t>
  </si>
  <si>
    <t>Agresión sexual</t>
  </si>
  <si>
    <t>Agresión sexual con penetración</t>
  </si>
  <si>
    <t>Corrupción de menores o incapacitados</t>
  </si>
  <si>
    <t>Pornografía de menores</t>
  </si>
  <si>
    <t>Otros contra la libertad sexual</t>
  </si>
  <si>
    <t>Total Libertad Sexual (%)</t>
  </si>
  <si>
    <t xml:space="preserve">% Madrid </t>
  </si>
  <si>
    <t>2.4. Victimizaciones de mujeres por infracciones penales contra la libertad sexual según tipología penal</t>
  </si>
  <si>
    <t>Total victimizaciones (Nº)</t>
  </si>
  <si>
    <t>Victimizaciones mujeres (Nº)</t>
  </si>
  <si>
    <t>% victimizaciones de mujeres</t>
  </si>
  <si>
    <t xml:space="preserve">Agresión sexual con penetración </t>
  </si>
  <si>
    <t xml:space="preserve">Corrupción de menores o incapacitados </t>
  </si>
  <si>
    <t xml:space="preserve">Pornografía de menores </t>
  </si>
  <si>
    <t>Total victimizaciones mujeres (%)</t>
  </si>
  <si>
    <t xml:space="preserve">Agresión sexual </t>
  </si>
  <si>
    <t>2.5. Victimizaciones por infracciones penales contra la libertad sexual por grupo de edad y sexo</t>
  </si>
  <si>
    <t>0-13 años- Total</t>
  </si>
  <si>
    <t>0-13 años - Niñas</t>
  </si>
  <si>
    <r>
      <t>0-13 años -</t>
    </r>
    <r>
      <rPr>
        <b/>
        <sz val="12"/>
        <color theme="1"/>
        <rFont val="Calibri"/>
        <family val="2"/>
        <scheme val="minor"/>
      </rPr>
      <t xml:space="preserve"> (% Total victimizaciones)</t>
    </r>
  </si>
  <si>
    <t>14-17 años - Total</t>
  </si>
  <si>
    <t>14-17 años - Niñas</t>
  </si>
  <si>
    <r>
      <t>14-17 años -</t>
    </r>
    <r>
      <rPr>
        <b/>
        <sz val="12"/>
        <color theme="1"/>
        <rFont val="Calibri"/>
        <family val="2"/>
        <scheme val="minor"/>
      </rPr>
      <t xml:space="preserve"> (% Total victimizaciones)</t>
    </r>
  </si>
  <si>
    <t>18-30 años - Total</t>
  </si>
  <si>
    <t>18-30 años - Mujeres</t>
  </si>
  <si>
    <r>
      <t xml:space="preserve">18-30 años - </t>
    </r>
    <r>
      <rPr>
        <b/>
        <sz val="12"/>
        <color theme="1"/>
        <rFont val="Calibri"/>
        <family val="2"/>
        <scheme val="minor"/>
      </rPr>
      <t>(% Total victimizaciones)</t>
    </r>
  </si>
  <si>
    <t>31-40 años- Total</t>
  </si>
  <si>
    <t>31-40 años- Mujeres</t>
  </si>
  <si>
    <r>
      <t xml:space="preserve">31-40 años- </t>
    </r>
    <r>
      <rPr>
        <b/>
        <sz val="12"/>
        <color theme="1"/>
        <rFont val="Calibri"/>
        <family val="2"/>
        <scheme val="minor"/>
      </rPr>
      <t xml:space="preserve"> (% Total victimizaciones)</t>
    </r>
  </si>
  <si>
    <t>41-64 años - Total</t>
  </si>
  <si>
    <t>41-64 años - Mujeres</t>
  </si>
  <si>
    <r>
      <t xml:space="preserve">41-64 años - </t>
    </r>
    <r>
      <rPr>
        <b/>
        <sz val="12"/>
        <color theme="1"/>
        <rFont val="Calibri"/>
        <family val="2"/>
        <scheme val="minor"/>
      </rPr>
      <t>(% Total victimizaciones)</t>
    </r>
  </si>
  <si>
    <t>65 y más años - Total</t>
  </si>
  <si>
    <t>65 y más años - Mujeres</t>
  </si>
  <si>
    <r>
      <t>65 y más años -</t>
    </r>
    <r>
      <rPr>
        <b/>
        <sz val="12"/>
        <color theme="1"/>
        <rFont val="Calibri"/>
        <family val="2"/>
        <scheme val="minor"/>
      </rPr>
      <t>(% Total victimizaciones)</t>
    </r>
  </si>
  <si>
    <t>Edad desconocida - Total</t>
  </si>
  <si>
    <t>Edad desconocida - Mujeres</t>
  </si>
  <si>
    <r>
      <t xml:space="preserve">Edad desconocida - </t>
    </r>
    <r>
      <rPr>
        <b/>
        <sz val="12"/>
        <color theme="1"/>
        <rFont val="Calibri"/>
        <family val="2"/>
        <scheme val="minor"/>
      </rPr>
      <t>(% Total victimizaciones)</t>
    </r>
  </si>
  <si>
    <t>2.6. Detenciones e investigados por delitos contra la libertad sexual según tipología penal y sexo</t>
  </si>
  <si>
    <t>Total detenciones  (Nº)</t>
  </si>
  <si>
    <t>Total detenciones - hombres (Nº)</t>
  </si>
  <si>
    <t>% detenidos hombres</t>
  </si>
  <si>
    <t>Agresión sexual -Total</t>
  </si>
  <si>
    <t>Agresión sexual- % hombres</t>
  </si>
  <si>
    <t xml:space="preserve">Agresión sexual con penetración- Total </t>
  </si>
  <si>
    <t>Agresión sexual con penetración- % hombres</t>
  </si>
  <si>
    <t>Corrupción de menores o incapacitados- Total</t>
  </si>
  <si>
    <t>Corrupción de menores o incapacitados -% hombres</t>
  </si>
  <si>
    <t>Pornografía de menores- Total</t>
  </si>
  <si>
    <t>Pornografía de menores- % hombres</t>
  </si>
  <si>
    <t>Otros contra la libertad sexual- Total</t>
  </si>
  <si>
    <t>Otros contra la libertad sexual -% hombres</t>
  </si>
  <si>
    <t xml:space="preserve">2.7. Detenciones e investigados por infracciones penales contra la libertad sexual  por grupo de edad </t>
  </si>
  <si>
    <t>14-17 años -% Total detenciones</t>
  </si>
  <si>
    <t>18-30 años- Total</t>
  </si>
  <si>
    <t>18-30 años- % Total detenciones</t>
  </si>
  <si>
    <t>31-40 años - Total</t>
  </si>
  <si>
    <t>31-40 años- % Total detenciones</t>
  </si>
  <si>
    <t>41-64 años- Total</t>
  </si>
  <si>
    <t>41-64 años- -% Total detenciones</t>
  </si>
  <si>
    <t>Más 64 años- Total</t>
  </si>
  <si>
    <t>Más 64 años- -% Total detenciones</t>
  </si>
  <si>
    <t>2022 (*)</t>
  </si>
  <si>
    <t>2.8. Delitos sexuales cometidos por dos o más responsables</t>
  </si>
  <si>
    <t xml:space="preserve">España </t>
  </si>
  <si>
    <t>Total (N)</t>
  </si>
  <si>
    <t>(%)</t>
  </si>
  <si>
    <t>2010 (*)</t>
  </si>
  <si>
    <t>2.9. Hechos conocidos de ciberdelincuencia sexual según tipología penal</t>
  </si>
  <si>
    <t xml:space="preserve">Abuso sexual </t>
  </si>
  <si>
    <t xml:space="preserve">Acoso sexual </t>
  </si>
  <si>
    <t>Corrupción menores y personas con discapacidad</t>
  </si>
  <si>
    <t>Contacto tecnología menor 16 años</t>
  </si>
  <si>
    <t>Exhibicionismo</t>
  </si>
  <si>
    <t>Provocación sexual</t>
  </si>
  <si>
    <t>Total (%)</t>
  </si>
  <si>
    <t xml:space="preserve">2.10. Victimizaciones de ciberdelincuencia sexual por grupo de edad y sexo </t>
  </si>
  <si>
    <t>SEXO -Total (N)</t>
  </si>
  <si>
    <t>Mujeres</t>
  </si>
  <si>
    <t>Hombres</t>
  </si>
  <si>
    <t>Sexo desconocido</t>
  </si>
  <si>
    <t>Mujeres %</t>
  </si>
  <si>
    <t>EDAD - Total (N)</t>
  </si>
  <si>
    <t>Menores de edad</t>
  </si>
  <si>
    <t>18-25 años</t>
  </si>
  <si>
    <t xml:space="preserve">26-40 años </t>
  </si>
  <si>
    <t>51-65 años</t>
  </si>
  <si>
    <t>Mayores de 65 años</t>
  </si>
  <si>
    <t>Edad desconocida</t>
  </si>
  <si>
    <t>EDAD - Total (%)</t>
  </si>
  <si>
    <t xml:space="preserve">2.11. Atenciones realizadas a través de la línea 900 del Centro de Crisis 24h de la Red municipal contra la violencia sexual </t>
  </si>
  <si>
    <t>2019 (*)</t>
  </si>
  <si>
    <t>2.12. Mujeres atendidas en la Red municipal contra la violencia sexual</t>
  </si>
  <si>
    <t>2023*</t>
  </si>
  <si>
    <t>2.13. Mujeres atendidas en el Centro de crisis 24 horas contra la violencia sexual que interponen denuncia</t>
  </si>
  <si>
    <t xml:space="preserve">2. VIOLENCIA SEXUAL FUERA DEL ÁMBITO DE LA PAREJA O EXPAREJA Y ACOSO SEXUAL </t>
  </si>
  <si>
    <t>2.1.-2.2.</t>
  </si>
  <si>
    <t>Mujeres víctimas de violencia sexual fuera de la pareja y/o de acoso sexual a lo largo de su vida</t>
  </si>
  <si>
    <t>2.3</t>
  </si>
  <si>
    <t>Hechos conocidos o infracciones contra la libertad sexual según tipología penal</t>
  </si>
  <si>
    <t>Victimizaciones por infracciones penales contra la libertad sexual por grupo de edad</t>
  </si>
  <si>
    <t xml:space="preserve">Detenciones e investigados por delitos contra la libertad sexual  por grupo de edad </t>
  </si>
  <si>
    <t xml:space="preserve">Atenciones realizadas a través de la línea 900 del Centro de Crisis 24h de la Red municipal contra la violencia sexual </t>
  </si>
  <si>
    <t>Los datos se están recogiendo a partir de 2024, por lo que aun no hay datos disponibles</t>
  </si>
  <si>
    <t>Porcentaje de mujeres, de 16 o más años, residentes en la Comunidad de Madrid que han sufrido algún tipo de violencia sexual a lo largo de su vida por parte de alguien que no era su pareja o expareja. También se incluye una estimación de la proporción de mujeres víctimas de este tipo de violencia de género entre la población femenina de la CAM.</t>
  </si>
  <si>
    <r>
      <t xml:space="preserve">Este indicador cuantifica el número de mujeres de 16 y más años residente en la CAM que han sido, o son, víctimas de  violencia sexual por parte de alguien que no era su pareja o expareja en cualquier etapa presente o pasada de su vida. Proporciona información sobre el porcentaje de mujeres encuestadas victimas de este tipo de violencia, y hace una estimación de dicha proporción entre la población femenina de la Comunidad de Madrid.                                                                                                                                                                                                                                                                                        El indicador se obtiene de la Macroencuesta de Violencia Contra la Mujer (edición 2019) realizada por la Delegación del Gobierno contra la Violencia de Género (DGVG) y el Centro de Investigaciones Sociológicas (CIS) para el conjunto del territorio español. Aunque hay otras ediciones previas de la Macroencuesta, los cambios metodológicos en la encuesta impiden la comparación de los datos. Esta encuesta se dirige a la población de mujeres de 16 y más años residentes en todo el territorio español. Los datos son representativos de dicha población y ajustados por comunidades autónomas. 
Por </t>
    </r>
    <r>
      <rPr>
        <i/>
        <u/>
        <sz val="11"/>
        <color theme="1"/>
        <rFont val="Calibri"/>
        <family val="2"/>
        <scheme val="minor"/>
      </rPr>
      <t>violencia sexual</t>
    </r>
    <r>
      <rPr>
        <sz val="11"/>
        <color theme="1"/>
        <rFont val="Calibri"/>
        <family val="2"/>
        <scheme val="minor"/>
      </rPr>
      <t xml:space="preserve"> se entiende cualquier acto en el que se utiliza la fuerza física, la coerción o la manipulación para obligar o forzar a alguien a participar en actividades sexuales sin su consentimiento. En concreto: relaciones sexuales amenazándola, sujetándola o haciéndole daño de alguna manera (penetración vaginal o anal con pene u objetos, o sexo oral); relaciones sexuales cuando se es incapaz de rechazarlas debido a la influencia del alcohol u otras drogas; relaciones sexuales sin desearlo porque se siente miedo de lo que le podrían hacer si se negaba; relaciones sexuales cuando no se quiere tenerlas; obligar a tener relaciones sexuales contra su voluntad sin conseguirlo; tocarle partes íntimas – genitales o pecho- o realizar otro tocamiento de tipo sexual sin consentimiento; obligar a realizar alguna otra práctica de tipo sexual no mencionada.
</t>
    </r>
  </si>
  <si>
    <t>&gt; La estimación de mujeres víctimas entre la población residente en la CAM se realiza a partir del padrón continuo de población (INE) y corresponde al año 2018, fecha del trabajo de campo de la Macroencuesta.                                                                                                                                                                                                                                                                                                                                 &gt; La Delegación del Gobierno contra la Violencia de Género de España es el órgano directivo del Ministerio de Igualdad, adscrito a la Secretaría de Estado de Igualdad y contra la Violencia de Género, al que le corresponde proponer la política del gobierno central contra las distintas formas de violencia contra las mujeres e  impulsar, coordinar y asesorar en todas las medidas que se lleven a cabo en esta materia.</t>
  </si>
  <si>
    <t>Porcentaje de mujeres de 16 o más años, residentes en la Comunidad de Madrid que han sido sufrido acoso sexual a lo largo de su vida. También se incluye una estimación de la proporción de mujeres víctimas de este tipo de violencia de género entre la población femenina de la CAM.</t>
  </si>
  <si>
    <r>
      <t>Este indicador cuantifica el número de mujeres de 16 y más años residente en la CAM que han sido o son víctimas del acoso sexual en cualquier momento de su vida. Proporciona información sobre el porcentaje de mujeres encuestadas víctimas de este tipo de violencia y hace una estimación de dicha proporción entre la población femenina de la Comunidad de Madrid.                                                                                                                                                                                                                                                               El indicador se obtiene de la Macroencuesta de Violencia Contra la Mujer (edición 2019) realizada por la Delegación del Gobierno contra la Violencia de Género (DGVG) y el Centro de Investigaciones Sociológicas (CIS) para el conjunto del territorio español. Aunque hay otras ediciones previas de la Macroencuesta, los cambios metodológicos en la encuesta impiden la comparación de los datos. Esta encuesta se dirige a la población de mujeres de 16 y más años residentes en todo el territorio español. Los datos son representativos de dicha población y ajustados por comunidades autónomas. 
El</t>
    </r>
    <r>
      <rPr>
        <i/>
        <u/>
        <sz val="11"/>
        <color theme="1"/>
        <rFont val="Calibri"/>
        <family val="2"/>
      </rPr>
      <t xml:space="preserve"> acoso sexual</t>
    </r>
    <r>
      <rPr>
        <sz val="11"/>
        <color theme="1"/>
        <rFont val="Calibri"/>
        <family val="2"/>
      </rPr>
      <t xml:space="preserve"> se define como cualquier conducta no deseada de naturaleza sexual, que puede incluir gestos, comentarios o proposiciones humillantes, degradantes u ofensivos que afectan a la dignidad de una persona. </t>
    </r>
  </si>
  <si>
    <t>&gt; La estimación de mujeres víctimas entre la población residente en la CAM se realiza a partir del padrón continuo de población (INE) y corresponde al año 2018, fecha del trabajo de campo de la Macroencuesta.                                                                                                                                                                                                                                                                                   &gt; La Delegación del Gobierno contra la Violencia de Género de España es el órgano directivo del Ministerio de Igualdad, adscrito a la Secretaría de Estado de Igualdad y contra la Violencia de Género, al que le corresponde proponer la política del gobierno central contra las distintas formas de violencia contra las mujeres e  impulsar, coordinar y asesorar en todas las medidas que se lleven a cabo en esta materia.</t>
  </si>
  <si>
    <t xml:space="preserve">Hechos conocidos contra la libertad sexual por tipologías </t>
  </si>
  <si>
    <t>Número y distribución porcentual de hechos conocidos o infracciones contra la libertad sexual en la Comunidad de Madrid según tipología penal. También recoge el número total de hechos conocidos contra la libertad sexual en la ciudad de Madrid y porcentaje sobre el total de éstos en la CAM</t>
  </si>
  <si>
    <t xml:space="preserve">Los hechos conocidos conforman el conjunto de infracciones penales y administrativas de los que las Fuerzas y Cuerpos de Seguridad del Estado tienen conocimiento, bien por su actuación policial de oficio, bien por interposición de denuncia. La libertad sexual es la facultad del ser humano de determinarse autónomamente en el ámbito de la sexualidad.                                                                                                                                                                                                                                                                                                           Los delitos contra la libertad sexual, regulados en los artículos 178 al 194 del Código Penal, prevén diversos tipos  penales: agresión sexual; agresión sexual con penetración; corrupción de menores o de personas con discapacidad; pornografía de menores,  y otros delitos contra la libertad e indemnidad sexual. 
El indicador recoge el número de hechos conocidos por las Fuerzas y Cuerpos de Seguridad del Estado por tipología y la distribución porcentual de los mismos en la Comunidad de Madrid, para analizar su evolución temporal. También recoge el número total de hechos conocidos contra la libertad sexual en la ciudad de Madrid, sin diferenciarlos por tipos penales, y calculando el porcentaje de estos delitos que se cometen en Madrid sobre el total de la CAM. </t>
  </si>
  <si>
    <t xml:space="preserve">Ministerio del Interior. Sistema Estadístico de Criminalidad. </t>
  </si>
  <si>
    <r>
      <rPr>
        <u/>
        <sz val="11"/>
        <rFont val="Calibri"/>
        <family val="2"/>
        <scheme val="minor"/>
      </rPr>
      <t xml:space="preserve">Datos de la CAM: </t>
    </r>
    <r>
      <rPr>
        <sz val="11"/>
        <rFont val="Calibri"/>
        <family val="2"/>
        <scheme val="minor"/>
      </rPr>
      <t xml:space="preserve">Series Anuales. Hechos conocidos. Sistema Estadístico de Criminalidad recogido en la fuente. Excepto los datos referidos a 2023 que se han obtenido del Balance trimestral de criminalidad del 4º de 2023,  pues a la fecha de elaboración de este sistema de indicadores no están publicados estos datos en las series anuales.  </t>
    </r>
    <r>
      <rPr>
        <u/>
        <sz val="11"/>
        <rFont val="Calibri"/>
        <family val="2"/>
        <scheme val="minor"/>
      </rPr>
      <t>Datos de la ciudad de Madrid:</t>
    </r>
    <r>
      <rPr>
        <sz val="11"/>
        <rFont val="Calibri"/>
        <family val="2"/>
        <scheme val="minor"/>
      </rPr>
      <t xml:space="preserve"> Balance trimestral del 4º trimestre de cada año. Indicador: 1.3 Municipios mayores de 20.000 habitantes. Los datos de 2016 se han obtenido del balance trimestral del 2017, pues anteriormente no se recogen datos específicos sobre delitos contra la libertad sexual</t>
    </r>
  </si>
  <si>
    <t>Número total de victimizaciones por infracciones penales/delitos contra la libertad sexual, y número y distribución porcentual de victimizaciones de mujeres por este tipo de delitos en la Comunidad de Madrid.</t>
  </si>
  <si>
    <t>Por victimización se entiende cada uno de los hechos denunciados por personas en los que manifiestan ser víctimas o perjudicadas por alguna infracción penal o delito. Se diferencia del concepto de víctima en que éste se refiere a personas individuales y la victimización hace referencia a hechos. Así, en una denuncia pueden darse varios hechos conjuntamente e incluso pueden existir varias víctimas,  siendo las victimizaciones el término que engloba a los diferentes hechos que afectan a una determinada víctima.                      La libertad sexual es la facultad del ser humano de determinarse autónomamente en el ámbito de la sexualidad.                                                                                                                                                                                                                                                                                                           Los delitos contra la libertad sexual, regulados en los artículos 178 al 194 del Código Penal, prevén diversos tipos  penales: agresión sexual; agresión sexual con penetración; corrupción de menores o de personas con discapacidad; pornografía de menores,  y otros delitos contra la libertad e indemnidad sexual. 
El indicador recoge el número total de hechos denunciados como delitos contra la libertad sexual de personas de ambos sexos y el numero y proporción de victimizaciones de mujeres, diferenciando por tipos penales, en la Comunidad de Madrid.</t>
  </si>
  <si>
    <t>Ministerio del Interior. Sistema Estadístico de Criminalidad. Series anuales</t>
  </si>
  <si>
    <t xml:space="preserve">Datos disponibles hasta 2022. En el momento de elaboración de este sistema de indicadores, los datos referidos a 2023 no estaban aun publicados. </t>
  </si>
  <si>
    <t>Numero de victimizaciones por infracciones penales contra la libertad sexual según sexo y distribución según grupos de edad en la Comunidad de Madrid.</t>
  </si>
  <si>
    <t>Por victimización se entiende cada uno de los hechos denunciados por personas en los que manifiestan ser víctimas o perjudicadas por alguna infracción penal o delito. Se diferencia del concepto de víctima en que éste se refiere a personas individuales y la victimización hace referencia a hechos. Así, en una denuncia pueden darse varios hechos conjuntamente e incluso pueden existir varias víctimas,  siendo las victimizaciones el término que engloba a los diferentes hechos que afectan a una determinada víctima.                La libertad sexual es la facultad del ser humano de determinarse autónomamente en el ámbito de la sexualidad.                                                                                                                                                                                                                                                                                                           Los delitos contra la libertad sexual, regulados en los artículos 178 al 194 del Código Penal, prevén diversos tipos  penales: agresión sexual; agresión sexual con penetración; corrupción de menores o de personas con discapacidad; pornografía de menores,  y otros delitos contra la libertad e indemnidad sexual. 
El indicador recoge el número de hechos denunciados como delitos contra la libertad sexual por personas de ambos sexos y por mujeres, y la distribución porcentual de los mismos según la edad las personas víctimas en la Comunidad de Madrid.</t>
  </si>
  <si>
    <t>Detenciones e investigados por infracciones penales o delitos contra la libertad sexual según tipología penal y sexo en la Comunidad de Madrid.</t>
  </si>
  <si>
    <t>Los delitos contra la libertad sexual, regulados en los artículos 178 al 194 del Código Penal, prevén diversos tipos  penales: agresión sexual; agresión sexual con penetración; corrupción de menores o de personas con discapacidad; pornografía de menores,  y otros delitos contra la libertad e indemnidad sexual.   El bien protegido es la libertad sexual entendida como la facultad del ser humano de determinarse autónomamente en el ámbito de la sexualidad.                                                                                                  El indicador recoge el número total de personas detenidas y la proporción de hombres entre las mismas,  diferenciando por los tipos penales de estos delitos</t>
  </si>
  <si>
    <t>Detenciones e investigados por infracciones penales o delitos contra la libertad sexual por grupos de edad en la Comunidad de Madrid.</t>
  </si>
  <si>
    <t xml:space="preserve">Los delitos contra la libertad sexual, regulados en los artículos 178 al 194 del Código Penal, prevén diversos tipos  penales: agresión sexual; agresión sexual con penetración; corrupción de menores o de personas con discapacidad; pornografía de menores,  y otros delitos contra la libertad e indemnidad sexual.   El bien protegido es la libertad sexual entendida como la facultad del ser humano de determinarse autónomamente en el ámbito de la sexualidad.                                                                                                  El indicador recoge el número y proporción por grupos de edad de las personas detenidas por estos delitos en la Comunidad de Madrid. </t>
  </si>
  <si>
    <t>Número total de hechos conocidos contra la libertad sexual que han sido cometidos por dos o más responsables de sexo masculino, y exclusivamente para los delitos de agresión y abuso sexual y agresión y abuso sexual con penetración en España y en la Comunidad de Madrid.</t>
  </si>
  <si>
    <t xml:space="preserve">Los hechos conocidos conforman el conjunto de infracciones penales y administrativas de los que las Fuerzas y Cuerpos de Seguridad del Estado tienen conocimiento, bien por su actuación policial de oficio, bien por interposición de denuncia. La libertad sexual es la facultad del ser humano de determinarse autónomamente en el ámbito de la sexualidad.                                                                                                                                                                                                                                                                                                           Los delitos contra la libertad sexual, regulados en los artículos 178 al 194 del Código Penal, prevén diversos tipos  penales: agresión sexual; agresión sexual con penetración; corrupción de menores o de personas con discapacidad; pornografía de menores,  y otros delitos contra la libertad e indemnidad sexual.                                       El indicador recoge número total de hechos conocidos que han sido cometidos por dos o más responsables de sexo masculino,  exclusivamente para los delitos de agresión y abuso sexual, y agresión y abuso sexual con penetración. Recoge el acumulado de estos hechos en todo el territorio nacional desde el año 2017 al 2022. En el caso de la Comunidad de Madrid los datos recogidos corresponden al total acumulado del año 2017 al 2022, y al porcentaje que representan estos de delitos cometidos en la CAM sobre el total de los perpetrados en todo el territorio nacional. </t>
  </si>
  <si>
    <t>Informe sobre delitos contra la libertad sexual en España, 2022.</t>
  </si>
  <si>
    <t>Número y distribución porcentual de hechos conocidos de ciberdelincuencia sexual, según la tipología de las infracciones penales/delitos,  en la Comunidad de Madrid.</t>
  </si>
  <si>
    <t xml:space="preserve">Los hechos conocidos conforman el conjunto de infracciones penales y administrativas que han sido conocidas por las Fuerzas y Cuerpos de Seguridad bien por interposición de una denuncia, bien por actuación policial realizada motu propio. 
La ciberdelincuencia se refiere a los distintos tipos de delitos sexuales cometidos en el entorno digital.  Los "Delitos contra la libertad sexual" se encuentran recogidos en el articulado del Título VIII de Libro II del Código Penal (arts. 178 al 194). La libertad sexual es la facultad del ser humano de determinarse autónomamente en el ámbito de la sexualidad. Los distintos tipos penales de este tipo de delitos son: abuso sexual, acoso sexual, corrupción menores y personas con discapacidad, contacto tecnología menor 16 años, exhibicionismo, pornografía de menores, provocación sexual.
Permite ver la evolución de los delitos a lo largo del tiempo (incremento/disminución) en el marco territorial del indicador (España/Comunidad de Madrid)
Los datos de ciberdelincuencia sexual han sido obtenidos por Policía Nacional, Guardia Civil, Ertzaintza, Policía Foral de Navarra, Mossos d'Esquadra y cuerpos de Policía Local que facilitan datos al Sistema Estadístico de Criminalidad (SEC). Este indicador presenta las cifras absolutas y porcentajes clasificadas según la tipología penal de la infracción. </t>
  </si>
  <si>
    <t>Ministerio del Interior. Sistema Estadístico de Criminalidad. Series anuales. Ciberdelincuencia</t>
  </si>
  <si>
    <t>Notas</t>
  </si>
  <si>
    <t>Del año 2011 a 2014 se computan datos provenientes de la Policía Nacional, Guardia Civil, Policía Foral de Navarra y policías locales que proporcionan datos al Sistema Estadístico de Criminalidad. A partir de 2015 se incluyen datos de los Mossos d'Esquadra, y a partir de 2021 también se incluyen datos de la Ertzaintza.
En los "delitos sexuales" están excluidas las agresiones sexuales con/sin penetración y los abusos sexuales con penetración</t>
  </si>
  <si>
    <t>Número de victimizaciones por causa de cibercriminalidad sexual por grupo edad y sexo en la Comunidad de Madrid.</t>
  </si>
  <si>
    <t>Por victimización se entiende cada uno de los hechos denunciados por personas en los que manifiestan ser víctimas o perjudicadas por alguna infracción penal o delito. Se diferencia del concepto de víctima en que éste se refiere a personas individuales y la victimización hace referencia a hechos. Así, en una denuncia pueden darse varios hechos conjuntamente e incluso pueden existir varias víctimas,  siendo las victimizaciones el término que engloba a los diferentes hechos que afectan a una determinada víctima.
La ciberdelincuencia se refiere aquí a los distintos tipos de delitos sexuales cometidos en el entorno digital.  Los "Delitos contra la libertad sexual" se encuentran recogidos en el articulado del Título VIII de Libro II del Código Penal (arts. 178 al 194). La libertad sexual es la facultad del ser humano de determinarse autónomamente en el ámbito de la sexualidad. Los datos de ciberdelincuencia sexual han sido obtenidos por Policía Nacional, Guardia Civil, Ertzaintza, Policía Foral de Navarra, Mossos d'Esquadra y cuerpos de Policía Local que facilitan datos al Sistema Estadístico de Criminalidad (SEC). 
Este indicador presenta las cifras absolutas y porcentajes clasificadas según sexo y edad para la Comunidad de Madrid a lo largo del tiempo, lo cual permite ver su evolución.</t>
  </si>
  <si>
    <t>Para calcular los cruces de variables (sexo y edad), se ha hecho a través de la suma de frecuencias de la preselección de las variables de tipos penales de ciberdelincuencia sexual (Abuso sexual, Acoso sexual, Corrupción menores y personas con discapacidad, Contacto tecnología menor 16 años, Exhibicionismo, Pornografía de menores, Provocación sexual). Una vez se ha calculado el sumatorio de estas se cruza por las variables de edad y grupos de edad.</t>
  </si>
  <si>
    <t>ATENCIÓN</t>
  </si>
  <si>
    <t xml:space="preserve">Número total de atenciones telefónicas de información y orientación realizadas anualmente a través de la línea 900 del Centro de crisis 24 horas Pilar Estébanez de la Red municipal contra la violencia sexual del Ayuntamiento de Madrid. </t>
  </si>
  <si>
    <t xml:space="preserve">Este indicador recoge el número total de atenciones de información y orientación prestadas anualmente, tanto a mujeres víctimas de violencia sexual,  como a familiares, profesionales y/o población general a través de la línea 900 del Centro de crisis (24h) contra la violencia sexual Pilar Estébanez del Ayuntamiento de Madrid.                                                                                                                                                                                                                                                                                    El Centro de Crisis 24 h contra la violencia sexual es un servicio de atención especializada a mujeres que han vivido un intento o  situación de violencia sexual reciente o se encuentren en una situación de crisis producida por la violencia sexual sufrida, y precisan en ese momento una atención urgente e inmediata. Este recurso, que atiende a todo el municipio de Madrid durante 24h, 365 días al año, presta los siguientes servicios: acogida y atención inmediata de emergencia en casos de violencia sexual; información telefónica y presencial sobre alternativas, derechos de las víctimas y recursos existentes;  acompañamiento emocional y asesoramiento para el proceso de toma de decisiones; acompañamiento físico a recursos sanitarios y dependencias policiales; atención a las demandas del entorno familiar de la víctima para orientar su apoyo y acompañamiento; información y concienciación a la población en general. </t>
  </si>
  <si>
    <t>El Centro de crisis 24h Pilar Estébanez se inauguró el 10 de diciembre de 2019, por lo que no existen datos anteriores a esta fecha.</t>
  </si>
  <si>
    <t xml:space="preserve">Número total de mujeres atendidas anualmente en la Red municipal contra la violencia sexual del Ayuntamiento de Madrid. </t>
  </si>
  <si>
    <r>
      <rPr>
        <sz val="11"/>
        <color rgb="FF000000"/>
        <rFont val="Calibri"/>
      </rPr>
      <t xml:space="preserve">Este indicador hace referencia al número total de mujeres atendidas cada año en la Red municipal contra la violencia sexual para conocer su evolución en el tiempo. Contabiliza el número total de mujeres atendidas en los recursos con los que cuenta la Red municipal, independientemente de cuando se ha haya iniciado el proceso de intervención, si en el año en curso o con anterioridad.                                                                                                                                                                                                                          La Red municipal contra la violencia sexual del Ayuntamiento de Madrid ofrece una atención integral a mujeres víctimas de violencia sexual, sea ésta reciente o no.  Los servicios que componen la red municipal son:                                                                                                                                                                                                              • </t>
    </r>
    <r>
      <rPr>
        <i/>
        <u/>
        <sz val="11"/>
        <color rgb="FF000000"/>
        <rFont val="Calibri"/>
      </rPr>
      <t>Centro de crisis 24 horas contra la violencia sexual Pilar Estébanez</t>
    </r>
    <r>
      <rPr>
        <sz val="11"/>
        <color rgb="FF000000"/>
        <rFont val="Calibri"/>
      </rPr>
      <t>. Puesto en marcha en 2019, es un</t>
    </r>
    <r>
      <rPr>
        <i/>
        <u/>
        <sz val="11"/>
        <color rgb="FF000000"/>
        <rFont val="Calibri"/>
      </rPr>
      <t xml:space="preserve"> </t>
    </r>
    <r>
      <rPr>
        <sz val="11"/>
        <color rgb="FF000000"/>
        <rFont val="Calibri"/>
      </rPr>
      <t>servicio de atención especializada a mujeres que han vivido un intento o una situación de violencia sexual reciente, o que se encuentren en situación de crisis derivada de la violencia sexual sufrida. Este recurso, que atiende a todo el municipio de Madrid,  presta los siguientes servicios: acogida y atención inmediata de emergencia en casos de violencia sexual; información telefónica y presencial, 24 h, 365 días al año, sobre alternativas, derechos de las víctimas y recursos existentes;  acompañamiento emocional y asesoramiento para el proceso de toma de decisiones; acompañamiento físico a recursos sanitarios y dependencias policiales; atención a las demandas del entorno familiar de la víctima para orientar su apoyo y acompañamiento; información y concienciación a la población en general. 
 •</t>
    </r>
    <r>
      <rPr>
        <i/>
        <u/>
        <sz val="11"/>
        <color rgb="FF000000"/>
        <rFont val="Calibri"/>
      </rPr>
      <t xml:space="preserve"> Centro de atención integral contra la violencia sexual Benita Pastrana. </t>
    </r>
    <r>
      <rPr>
        <sz val="11"/>
        <color rgb="FF000000"/>
        <rFont val="Calibri"/>
      </rPr>
      <t xml:space="preserve">Es un servicio de atención especializada a mujeres víctimas de violencia sexual pasada o no reciente, que no requieran de atención urgente y/o inmediata, complementando el trabajo desarrollado por el Centro de Crisis 24h Pilar Estébanez. Fue puesto en marcha en enero de 2023.  Presta atención específica a las secuelas (psicológicas, jurídicas o sociales) a medio y largo plazo, derivadas de la situación de violencia sexual pasada sufrida. También atiende a familiares y personas del entorno cercano de las víctimas con el fin de asesorar, informar y facilitar el acompañamiento, evitando su revictimización.
Ambos recursos cuentan con equipos especializados de carácter multidisciplinar, integrado por profesionales del ámbito social, psicológico y jurídico, además de soporte administrativo, interpretación telefónica/presencial y servicio de mediación intercultural.            </t>
    </r>
  </si>
  <si>
    <t>Para la interpretación de los datos registrados es preciso tener en cuenta que el Centro de crisis 24h Pilar Estébanez se inauguró el 10 de diciembre de 2019 y el Centro de atención integral contra la violencia sexual Benita Pastrana se puso en marcha el 1 de enero de 2023.</t>
  </si>
  <si>
    <t>Numero total de mujeres atendidas en el Centro de crisis 24 horas Pilar Estébanez de la Red municipal contra la violencia sexual del Ayuntamiento de Madrid que interponen denuncia anualmente.</t>
  </si>
  <si>
    <t xml:space="preserve">Este indicador hace referencia al número de mujeres que anualmente interponen denuncia estando en intervención en el Centro de crisis 24h contra la violencia sexual Pilar Estébanez. </t>
  </si>
  <si>
    <t>Este indicador empieza a recogerse en 2024 por lo que actualmente aun no existen datos</t>
  </si>
  <si>
    <t>2. VIOLENCIA SEXUAL FUERA DEL ÁMBITO DE LA PAREJA O EXPAREJA Y ACOSO SEXUAL (gráficos)</t>
  </si>
  <si>
    <t>2.1. - 2.2.</t>
  </si>
  <si>
    <t>Mujeres víctimas de violencia y acoso sexual fuera de la pareja a lo largo de la vida</t>
  </si>
  <si>
    <t>Violencia sexual</t>
  </si>
  <si>
    <t>Acoso sexual</t>
  </si>
  <si>
    <t>Hechos conocidos contra la libertad sexual por tipologías</t>
  </si>
  <si>
    <t>Victimizaciones de mujeres por infracciones penales contra la libertad sexual por grupo de edad</t>
  </si>
  <si>
    <t>Delitos conocidos de ciberdelincuencia sexual por tipos penales</t>
  </si>
  <si>
    <t>Mujeres atendidas en los recursos de la red municipal de atención a víctimas de violencia sexual</t>
  </si>
  <si>
    <t>2 INDICADORES MAS</t>
  </si>
  <si>
    <t>3. TRATA CON FINES DE EXPLOTACIÓN SEXUAL Y VÍCTIMAS DE EXPLOTACIÓN SEXUAL</t>
  </si>
  <si>
    <t xml:space="preserve">Tipo </t>
  </si>
  <si>
    <t>Otras variables</t>
  </si>
  <si>
    <t>3.1. Víctimas de trata de seres humanos con fines de explotación sexual y víctimas de explotación sexual</t>
  </si>
  <si>
    <t>Víctimas de trata de seres humanos con fines de explotación sexual</t>
  </si>
  <si>
    <t>Víctimas de trata sexual</t>
  </si>
  <si>
    <t>Personas Adultas</t>
  </si>
  <si>
    <t>Total</t>
  </si>
  <si>
    <t>Personas Adultas(%)</t>
  </si>
  <si>
    <t>Menores</t>
  </si>
  <si>
    <t>Niñas</t>
  </si>
  <si>
    <t>Niños</t>
  </si>
  <si>
    <t>Menores (%)</t>
  </si>
  <si>
    <t xml:space="preserve">Nacionalidad </t>
  </si>
  <si>
    <t>Colombia</t>
  </si>
  <si>
    <t>Paraguay</t>
  </si>
  <si>
    <t>Venezuela</t>
  </si>
  <si>
    <t>Brasil</t>
  </si>
  <si>
    <t>Perú</t>
  </si>
  <si>
    <t>Rumanía</t>
  </si>
  <si>
    <t>Rep. Dominicana</t>
  </si>
  <si>
    <t>Marruecos</t>
  </si>
  <si>
    <t>Nigeria</t>
  </si>
  <si>
    <t>Honduras</t>
  </si>
  <si>
    <t>China</t>
  </si>
  <si>
    <t>Ucrania</t>
  </si>
  <si>
    <t>Panamá</t>
  </si>
  <si>
    <t>Uruguay</t>
  </si>
  <si>
    <t>Argentina</t>
  </si>
  <si>
    <t xml:space="preserve">Nicaragua </t>
  </si>
  <si>
    <t>Rep. Mali</t>
  </si>
  <si>
    <t>Bolivia</t>
  </si>
  <si>
    <t>Resto de nacionalidades</t>
  </si>
  <si>
    <t xml:space="preserve">  Víctimas de trata sexual</t>
  </si>
  <si>
    <t>Víctimas de explotación sexual</t>
  </si>
  <si>
    <t>Victimas de explotación sexual</t>
  </si>
  <si>
    <t xml:space="preserve">Comunidad de Madrid </t>
  </si>
  <si>
    <t>Total de víctimas de trata y víctimas de explotación sexual</t>
  </si>
  <si>
    <t>Acumulado víctimas trata sexual y víctimas explotación sexual</t>
  </si>
  <si>
    <t>3.2 Detenidos por trata con fines de explotación sexual y detenidos por explotación sexual</t>
  </si>
  <si>
    <t xml:space="preserve">Detenidos por trata con fines de explotación sexual </t>
  </si>
  <si>
    <t>Sexo</t>
  </si>
  <si>
    <t>Nacionalidad</t>
  </si>
  <si>
    <t>Ecuador</t>
  </si>
  <si>
    <t>Albania</t>
  </si>
  <si>
    <t>Camerún</t>
  </si>
  <si>
    <t>Portugal</t>
  </si>
  <si>
    <t>Bulgaria</t>
  </si>
  <si>
    <t>Rusia</t>
  </si>
  <si>
    <t>Nicaragua</t>
  </si>
  <si>
    <t>Cabo Verde</t>
  </si>
  <si>
    <t>Detenidos por trata sexual</t>
  </si>
  <si>
    <t xml:space="preserve">Detenidos por explotación sexual </t>
  </si>
  <si>
    <t>Cuba</t>
  </si>
  <si>
    <t>Francia</t>
  </si>
  <si>
    <t>Detenidos por explotación sexual</t>
  </si>
  <si>
    <t>3.3. Contactos realizados a través de la Unidad móvil de la Red municipal contra la trata y la explotación sexual.</t>
  </si>
  <si>
    <t>3.4. Mujeres atendidas en el Centro Concepción Arenal de la Red municipal contra la trata y la explotación sexual</t>
  </si>
  <si>
    <t>3.5. Mujeres y menores atendidos/as en los alojamientos protegidos de la Red municipal contra la trata y la explotación sexual</t>
  </si>
  <si>
    <t>3.2</t>
  </si>
  <si>
    <t>Detenidos por trata con fines de explotación sexual y detenidos por explotación sexual</t>
  </si>
  <si>
    <t>3.3</t>
  </si>
  <si>
    <t>Contactos realizados a través de la Unidad Móvil de la Red municipal contra la trata y la explotación sexual.</t>
  </si>
  <si>
    <t>3.4</t>
  </si>
  <si>
    <t>3.5</t>
  </si>
  <si>
    <t xml:space="preserve">Número de víctimas de trata con fines de explotación sexual y número de víctimas de explotación sexual en España y en la Comunidad de Madrid de las que han tenido conocimiento las Fuerzas y Cuerpos de Seguridad del Estado. Muestra la distribución porcentual de ambos tipos de víctimas según ,sexo,  mayoría o minoría de edad, y nacionalidad para todo el territorio nacional. </t>
  </si>
  <si>
    <r>
      <t>E</t>
    </r>
    <r>
      <rPr>
        <b/>
        <sz val="11"/>
        <color theme="1"/>
        <rFont val="Calibri"/>
        <family val="2"/>
      </rPr>
      <t>l delito de trata de seres humanos</t>
    </r>
    <r>
      <rPr>
        <sz val="11"/>
        <color theme="1"/>
        <rFont val="Calibri"/>
        <family val="2"/>
      </rPr>
      <t xml:space="preserve">, tipificado en el artículo 177bis del Código Penal, viene caracterizado por la coexistencia de 3 elementos: las acciones, los medios y las finalidades. En cuanto a las </t>
    </r>
    <r>
      <rPr>
        <u/>
        <sz val="11"/>
        <color theme="1"/>
        <rFont val="Calibri"/>
        <family val="2"/>
      </rPr>
      <t>acciones</t>
    </r>
    <r>
      <rPr>
        <sz val="11"/>
        <color theme="1"/>
        <rFont val="Calibri"/>
        <family val="2"/>
      </rPr>
      <t xml:space="preserve"> hay trata de seres humanos cuando se da "la captación, el transporte, el traslado, la acogida o la recepción de personas, incluyendo el intercambio o trasferencia de control sobre las mismas"; y estas acciones se lleva a cabo mediante</t>
    </r>
    <r>
      <rPr>
        <u/>
        <sz val="11"/>
        <color theme="1"/>
        <rFont val="Calibri"/>
        <family val="2"/>
      </rPr>
      <t xml:space="preserve"> medios</t>
    </r>
    <r>
      <rPr>
        <sz val="11"/>
        <color theme="1"/>
        <rFont val="Calibri"/>
        <family val="2"/>
      </rPr>
      <t xml:space="preserve"> como: "la violencia, la intimidación o engaño, el abuso de poder o de una situación de superioridad o de necesidad o vulnerabilidad de la víctima, o mediante la entrega o recepción de pagos o beneficios para lograr el consentimiento de la persona que poseyera el control sobre dicha víctima"; y todo ello con alguna de las siguientes </t>
    </r>
    <r>
      <rPr>
        <u/>
        <sz val="11"/>
        <color theme="1"/>
        <rFont val="Calibri"/>
        <family val="2"/>
      </rPr>
      <t>finalidades</t>
    </r>
    <r>
      <rPr>
        <sz val="11"/>
        <color theme="1"/>
        <rFont val="Calibri"/>
        <family val="2"/>
      </rPr>
      <t xml:space="preserve">: "la imposición de trabajos o servicios forzados, la esclavitud o prácticas similares a la esclavitud, la servidumbre o la mendicidad, la explotación sexual incluyendo la pornografía, la explotación para realizar actividades delictivas, y la extracción de órganos corporales".  El consentimiento de la víctima en la explotación que se pretende llevar a cabo es irrelevante en tanto en cuanto se utilice alguno de los medios antes descritos. Si la víctima es menor de edad ni siquiera es necesario que se lleven a cabo los medios  descritos.                                                                                                                                                                                                                                                                                                                         El </t>
    </r>
    <r>
      <rPr>
        <b/>
        <sz val="11"/>
        <color theme="1"/>
        <rFont val="Calibri"/>
        <family val="2"/>
      </rPr>
      <t>delito de explotación sexual,</t>
    </r>
    <r>
      <rPr>
        <sz val="11"/>
        <color theme="1"/>
        <rFont val="Calibri"/>
        <family val="2"/>
      </rPr>
      <t xml:space="preserve"> regulado en el artículo 187 (para mayores de edad) y 188 ( para menores de edad y personas con discapacidad) del Código Penal, recoge distintos actos relacionados con la prostitución, como lucrarse con el ejercicio de la prostitución de otra persona,( aun con su consentimiento), y/o forzarla a ejercerla mediante violencia,  intimidación o engaño, o abuso de situación de superioridad, necesidad o vulnerabilidad de la víctima.                                                                                                                                                                                                                                                          Este indicador proporciona información de las víctimas de los dos tipos penales para el conjunto de España, su distribución según sexo, mayoría o minoría de edad  y nacionalidad. También refleja el número de víctimas de ambos tipos en la Comunidad de Madrid, si bien recoge únicamente el dato numérico sin detallar otras variables sociodemográficas.</t>
    </r>
  </si>
  <si>
    <t>Ministerio del Interior. CITCO. Ministerio del Interior.  Trata y explotación de seres humanos en España. Balance estadístico 2019-2023.</t>
  </si>
  <si>
    <t>Ministerio del Interior. CITCO. Trata de seres humanos en España. Balance estadístico 2014-2018.</t>
  </si>
  <si>
    <t xml:space="preserve">Mas información: Ministerio del Interior  </t>
  </si>
  <si>
    <t xml:space="preserve">Las variables de sexo, edad y nacionalidad de las víctimas hacen referencia a toda España. La variable nacionalidad de las víctimas va cambiando en los distintos años y por tanto en sus fuentes. Esto supone que la categoría "resto de nacionalidades", al aglutinar  nacionalidades desconocidas no permite sumar estas nacionalidades en la seria temporal incluida.  </t>
  </si>
  <si>
    <t xml:space="preserve">Número de personas detenidas por el delito de trata de seres humanos con fines de explotación sexual y por el de explotación sexual en España y en la Comunidad de Madrid. Muestra la distribución porcentual en España de las personas detenidas según sexo, nacionalidad y delito de trata o de explotación sexual. </t>
  </si>
  <si>
    <r>
      <t>E</t>
    </r>
    <r>
      <rPr>
        <b/>
        <sz val="11"/>
        <color theme="1"/>
        <rFont val="Calibri"/>
        <family val="2"/>
      </rPr>
      <t>l delito de trata de seres humanos</t>
    </r>
    <r>
      <rPr>
        <sz val="11"/>
        <color theme="1"/>
        <rFont val="Calibri"/>
        <family val="2"/>
      </rPr>
      <t xml:space="preserve">, tipificado en el artículo 177bis del Código Penal, viene caracterizado por la coexistencia de 3 elementos: las acciones, los medios y las finalidades. En cuanto a las </t>
    </r>
    <r>
      <rPr>
        <u/>
        <sz val="11"/>
        <color theme="1"/>
        <rFont val="Calibri"/>
        <family val="2"/>
      </rPr>
      <t>acciones</t>
    </r>
    <r>
      <rPr>
        <sz val="11"/>
        <color theme="1"/>
        <rFont val="Calibri"/>
        <family val="2"/>
      </rPr>
      <t xml:space="preserve"> hay trata de seres humanos cuando se da "la captación, el transporte, el traslado, la acogida o la recepción de personas, incluyendo el intercambio o trasferencia de control sobre las mismas"; y estas acciones se lleva a cabo mediante</t>
    </r>
    <r>
      <rPr>
        <u/>
        <sz val="11"/>
        <color theme="1"/>
        <rFont val="Calibri"/>
        <family val="2"/>
      </rPr>
      <t xml:space="preserve"> medios</t>
    </r>
    <r>
      <rPr>
        <sz val="11"/>
        <color theme="1"/>
        <rFont val="Calibri"/>
        <family val="2"/>
      </rPr>
      <t xml:space="preserve"> como: "la violencia, la intimidación o engaño, el abuso de poder o de una situación de superioridad o de necesidad o vulnerabilidad de la víctima, o mediante la entrega o recepción de pagos o beneficios para lograr el consentimiento de la persona que poseyera el control sobre dicha víctima"; y todo ello con alguna de las siguientes </t>
    </r>
    <r>
      <rPr>
        <u/>
        <sz val="11"/>
        <color theme="1"/>
        <rFont val="Calibri"/>
        <family val="2"/>
      </rPr>
      <t>finalidades</t>
    </r>
    <r>
      <rPr>
        <sz val="11"/>
        <color theme="1"/>
        <rFont val="Calibri"/>
        <family val="2"/>
      </rPr>
      <t xml:space="preserve">: "la imposición de trabajos o servicios forzados, la esclavitud o prácticas similares a la esclavitud, la servidumbre o la mendicidad, la explotación sexual incluyendo la pornografía, la explotación para realizar actividades delictivas, y la extracción de órganos corporales".  El consentimiento de la víctima en la explotación que se pretende llevar a cabo es irrelevante en tanto en cuanto se utilice alguno de los medios antes descritos. Si la víctima es menor de edad ni siquiera es necesario que se lleven a cabo los medios  descritos.                                                                                                                                                                                                                                                                                                                       El </t>
    </r>
    <r>
      <rPr>
        <b/>
        <sz val="11"/>
        <color theme="1"/>
        <rFont val="Calibri"/>
        <family val="2"/>
      </rPr>
      <t>delito de explotación sexual,</t>
    </r>
    <r>
      <rPr>
        <sz val="11"/>
        <color theme="1"/>
        <rFont val="Calibri"/>
        <family val="2"/>
      </rPr>
      <t xml:space="preserve"> regulado en el artículo 187 (para mayores de edad) y 188 ( para menores de edad y personas con discapacidad) del Código Penal, recoge distintos actos relacionados con la prostitución, como lucrarse con el ejercicio de la prostitución de otra persona,( aun con su consentimiento), y/o forzarla a ejercerla mediante violencia,  intimidación o engaño, o abuso de situación de superioridad, necesidad o vulnerabilidad de la víctima.                                                                                                                                                                                                                                                          Este indicador ofrece el número de personas detenidas por trata de seres humanos con fines de explotación sexual y por de explotación sexual en España y en la Comunidad de Madrid. También muestra la distribución de personas detenidas por sexo y nacionalidad para el conjunto de España. </t>
    </r>
  </si>
  <si>
    <t xml:space="preserve">Las variables de nacionalidad de las personas detenidas víctimas van cambiando en la serie temporal. Esto supone que la categoría "resto de nacionalidades", al aglutinar  nacionalidades desconocidas no permite sumar estas nacionalidades en la seria temporal incluida.  </t>
  </si>
  <si>
    <t>Número total de contactos realizados anualmente a través de la Unidad Móvil de la Red municipal contra la trata y la explotación sexual del Ayuntamiento de Madrid.</t>
  </si>
  <si>
    <t xml:space="preserve">Este indicador recoge el numero total de contactos realizados cada año por la Unidad Móvil del Centro "Concepción Arenal" de la Red municipal contra la trata y la explotación sexual del Ayuntamiento de Madrid. Este dispositivo realiza un primer acercamiento a mujeres víctimas de trata y/o explotación sexual en espacios, tanto abiertos como cerrados (calle, clubs y pisos). La Unidad móvil funciona de lunes a domingo, y va adaptando sus rutas y frecuencia de intervención a los movimientos coyunturales de las mujeres. En este sentido este recurso lleva a cabo una función fundamental de detección de víctimas de trata y explotación sexual. También ofrece información sobre recursos y servicios sanitarios y sociales y para la reducción de riesgos y daños derivados de su situación. </t>
  </si>
  <si>
    <t>Dirección General de Políticas de Igualdad y contra la Violencia de género del Ayuntamiento del Madrid</t>
  </si>
  <si>
    <t>Mujeres atendidas en  el Centro Concepción Arenal de la Red municipal contra la trata y la explotación sexual</t>
  </si>
  <si>
    <t>Número total de mujeres atendidas anualmente en el Centro de atención integral Concepción Arenal de la Red municipal contra la trata y la explotación sexual del Ayuntamiento de Madrid.</t>
  </si>
  <si>
    <t xml:space="preserve">Este indicador, previsto para analizar la evolución en el tiempo de los casos atendidos, recoge el número total de mujeres atendidas cada año en el Centro de atención integral Concepción Arenal de la Red municipal,  independientemente de si su proceso de intervención se ha iniciado en el año en curso o con anterioridad. El centro Concepción Arenal es un recurso especializado de atención social, psicológica, jurídica y laboral a mujeres víctimas de trata y/o explotación sexual. Este dispositivo está concebido como recurso para ofrecer apoyo y alternativas de desarrollo de un proyecto de vida al margen de la prostitución,  para que las mujeres que así lo desean,  puedan abandonarla.  </t>
  </si>
  <si>
    <t>Dirección General de Igualdad y contra la Violencia de género del Ayuntamiento de Madrid</t>
  </si>
  <si>
    <t>Número total de mujeres y menores a su cargo atendidos anualmente en los recursos de alojamiento protegido de la Red municipal contra la trata y la explotación sexual del Ayuntamiento de Madrid</t>
  </si>
  <si>
    <r>
      <t>Este indicador recoge el numero total de mujeres y menores a su cargo</t>
    </r>
    <r>
      <rPr>
        <b/>
        <sz val="11"/>
        <rFont val="Calibri"/>
        <family val="2"/>
      </rPr>
      <t xml:space="preserve"> </t>
    </r>
    <r>
      <rPr>
        <sz val="11"/>
        <rFont val="Calibri"/>
        <family val="2"/>
      </rPr>
      <t xml:space="preserve">que hacen uso de  los diversos recursos de alojamiento protegido de la Red municipal contra la trata y la explotación sexual para conocer la evolución en el tiempo de los casos atendidos. Estos recursos son:                                                                                                                                                                                              • </t>
    </r>
    <r>
      <rPr>
        <i/>
        <u/>
        <sz val="11"/>
        <rFont val="Calibri"/>
        <family val="2"/>
      </rPr>
      <t>Centro de emergencia para víctimas de trata Mariana Pineda</t>
    </r>
    <r>
      <rPr>
        <sz val="11"/>
        <rFont val="Calibri"/>
        <family val="2"/>
      </rPr>
      <t xml:space="preserve">, donde se presta alojamiento protegido inmediato, seguro y temporal y atención integral especializada a mujeres víctimas de trata y explotación sexual en situación de emergencia, riesgo para su integridad física, psíquica o social, o en situación de extrema vulnerabilidad derivadas de la situación de trata y explotación sexual, que requieren un alojamiento de emergencia e inmediato para mujeres solas o con hijos e hijas menores a cargo, con el fin de procurarles protección y el alejamiento y desvinculación de tratantes, proxenetas y explotadores.                                                                                                                                                                                                                                                     •  </t>
    </r>
    <r>
      <rPr>
        <i/>
        <u/>
        <sz val="11"/>
        <rFont val="Calibri"/>
        <family val="2"/>
      </rPr>
      <t>Casa de acogida "Casa Pandora' y piso semiautónomo 'Malala'</t>
    </r>
    <r>
      <rPr>
        <sz val="11"/>
        <rFont val="Calibri"/>
        <family val="2"/>
      </rPr>
      <t xml:space="preserve">, donde se presta atención, protección y alojamiento seguro a mujeres solas o acompañadas de sus hijas o hijos menores a cargo. Se ofrece intervención especializada social,  jurídica, psicológica, laboral, de seguridad y protección,  y educativa, prestando especial atención a los y las menores acogidos, con el objetivo de poder materializar en procesos de más largo plazo el desarrollo de nuevos proyectos vitales al margen de la trata y la explotación sexual.  </t>
    </r>
  </si>
  <si>
    <t xml:space="preserve">Para la interpretación de los datos es importante saber que la red de alojamiento protegido va incrementando sus recursos a lo largo del tiempo. La Casa Pandora se pone en marcha en 2013, el piso semiautónomo Malala en 2018 y el centro de emergencia Mariana Pineda en diciembre de 2021, por esta razón los datos sufren un incremento importante a partir del 2022. </t>
  </si>
  <si>
    <t>4.1. Víctimas de trata con fines de matrimonio forzado</t>
  </si>
  <si>
    <t xml:space="preserve">P. Adultas </t>
  </si>
  <si>
    <t xml:space="preserve">Mujeres </t>
  </si>
  <si>
    <t xml:space="preserve">Hombres </t>
  </si>
  <si>
    <t>Pakistán</t>
  </si>
  <si>
    <t xml:space="preserve">Bulgaria </t>
  </si>
  <si>
    <t>4.2. Detenidos por trata con fines de matrimonio forzado</t>
  </si>
  <si>
    <t xml:space="preserve">4. MATRIMONIOS FORZADOS </t>
  </si>
  <si>
    <t xml:space="preserve">. </t>
  </si>
  <si>
    <r>
      <t>Número de víctimas de trata de seres humanos con fines de matrimonio forzado en España y en la Comunidad de Madrid. También se recoge datos según</t>
    </r>
    <r>
      <rPr>
        <sz val="11"/>
        <rFont val="Calibri"/>
        <family val="2"/>
      </rPr>
      <t xml:space="preserve"> sexo, mayoría o minoría de edad, y </t>
    </r>
    <r>
      <rPr>
        <sz val="11"/>
        <color theme="1"/>
        <rFont val="Calibri"/>
        <family val="2"/>
      </rPr>
      <t>nacionalidad de las víctimas, referidos a todo el territorio nacional. Para la Comunidad de Madrid el indicador recoge únicamente el dato numérico, sin cruzar con otras variables sociodemográficas.</t>
    </r>
  </si>
  <si>
    <t xml:space="preserve">Se entiende por matrimonio forzado aquel en el que una de las dos partes no da su consentimiento o lo hace en contra de su voluntad. El matrimonio forzado está jurídicamente tipificado como una forma de trata de seres humanos en el artículo 177 bis del Código Penal. 
Las estadísticas son elaboradas y volcadas en informes específicos del Centro de Inteligencia contra el Terrorismo y el Crimen Organizado-CITCO - de la Secretaría de Estado de Seguridad del Ministerio del Interior, a partir de datos facilitados por las Fuerzas y Cuerpos de Seguridad del Estado. Los datos sobre trata de seres humanos con fines de matrimonios forzados están disponibles a partir del año 2016, recogidos a nivel de todo el territorio nacional, desagregados por sexo, mayoría o minoría de edad y nacionalidad de las víctimas. También recoge datos por Comunidades Autónomas pero sin cruzar las mencionadas variables.                                                                                                                                                                                                                                                     Esta forma de violencia de género, reconocida como violencia tal en el Convenio de Estambul, es una vulneración de derechos que afecta a mujeres y sobre todo a niñas en situación de vulnerabilidad. Es difícil de detectar y se denuncia en muy pocas ocasiones, por lo que se considera que los datos están infra dimensionados, es decir existen más casos de los que llegan al conocimiento de las autoridades policiales y judiciales. </t>
  </si>
  <si>
    <t xml:space="preserve">Trata y explotación de seres humanos en España. Balance estadístico 2019-2023. CITCO. Ministerio del Interior. </t>
  </si>
  <si>
    <t>Trata de seres humanos en España. Balance estadístico 2014-2018. CITCO. Ministerio del Interior.</t>
  </si>
  <si>
    <t>Ministerio de Igualdad</t>
  </si>
  <si>
    <t>Detenidos por trata para matrimonios forzados</t>
  </si>
  <si>
    <t xml:space="preserve">Número de personas detenidas por trata de seres humanos con fines de matrimonio forzado, según sexo, nacionalidad y comunidad autónoma. </t>
  </si>
  <si>
    <t xml:space="preserve">Se entiende por matrimonio forzado aquel en el que una de las dos partes no da su consentimiento o lo hace en contra de su voluntad. El matrimonio forzado está jurídicamente tipificado como una forma de trata de seres humanos en el artículo 177 bis del Código                                                                                                                                   Las estadísticas son elaboradas y volcadas en informes específicos del Centro de Inteligencia contra el Terrorismo y el Crimen Organizado-CITCO - de la Secretaría de Estado de Seguridad del Ministerio del Interior, a partir de datos facilitados por las Fuerzas y Cuerpos de Seguridad del Estado. Los datos sobre trata de seres humanos con fines de matrimonios forzados están disponibles a partir del año 2016, recogidos a nivel de todo el territorio nacional por nacionalidad de la persona detenida y comunidad autónoma. La variable sexo empieza a registrase a partir del año 2018.                                                                                                                                                              </t>
  </si>
  <si>
    <t xml:space="preserve"> </t>
  </si>
  <si>
    <t>España acumulado (2018-2023)</t>
  </si>
  <si>
    <t>CAM acumulado (2018-2023)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</si>
</sst>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lt;1]0.####;#,##0"/>
    <numFmt numFmtId="166" formatCode="0.0"/>
    <numFmt numFmtId="167" formatCode="_-* #,##0_-;\-* #,##0_-;_-* &quot;-&quot;??_-;_-@_-"/>
  </numFmts>
  <fonts count="79">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
      <sz val="11"/>
      <color indexed="8"/>
      <name val="Calibri"/>
      <family val="2"/>
      <scheme val="minor"/>
    </font>
    <font>
      <sz val="10"/>
      <color theme="1"/>
      <name val="Arial Narrow"/>
      <family val="2"/>
    </font>
    <font>
      <sz val="12"/>
      <color rgb="FF5CACE2"/>
      <name val="Arial Narrow"/>
      <family val="2"/>
    </font>
    <font>
      <b/>
      <sz val="11"/>
      <name val="Calibri"/>
      <family val="2"/>
      <scheme val="minor"/>
    </font>
    <font>
      <b/>
      <sz val="18"/>
      <color theme="1"/>
      <name val="Calibri"/>
      <family val="2"/>
      <scheme val="minor"/>
    </font>
    <font>
      <b/>
      <sz val="16"/>
      <color rgb="FF000000"/>
      <name val="Calibri"/>
      <family val="2"/>
    </font>
    <font>
      <sz val="11"/>
      <color theme="1"/>
      <name val="Calibri"/>
      <family val="2"/>
    </font>
    <font>
      <b/>
      <sz val="11"/>
      <color rgb="FF000000"/>
      <name val="Calibri"/>
      <family val="2"/>
    </font>
    <font>
      <b/>
      <sz val="12"/>
      <color rgb="FF000000"/>
      <name val="Calibri"/>
      <family val="2"/>
    </font>
    <font>
      <sz val="9"/>
      <color rgb="FF000000"/>
      <name val="Calibri"/>
      <family val="2"/>
    </font>
    <font>
      <b/>
      <sz val="14"/>
      <color rgb="FF000000"/>
      <name val="Calibri"/>
      <family val="2"/>
    </font>
    <font>
      <u/>
      <sz val="11"/>
      <color rgb="FF0563C1"/>
      <name val="Calibri"/>
      <family val="2"/>
    </font>
    <font>
      <sz val="12"/>
      <color rgb="FF404040"/>
      <name val="Roboto Condensed"/>
    </font>
    <font>
      <b/>
      <sz val="11"/>
      <color theme="1"/>
      <name val="Calibri"/>
      <family val="2"/>
    </font>
    <font>
      <b/>
      <sz val="12"/>
      <color theme="1"/>
      <name val="Calibri"/>
      <family val="2"/>
      <scheme val="minor"/>
    </font>
    <font>
      <b/>
      <sz val="11"/>
      <name val="Calibri"/>
      <family val="2"/>
    </font>
    <font>
      <sz val="11"/>
      <name val="Calibri"/>
      <family val="2"/>
    </font>
    <font>
      <b/>
      <sz val="12"/>
      <color theme="1"/>
      <name val="Calibri"/>
      <family val="2"/>
    </font>
    <font>
      <sz val="11"/>
      <color theme="0"/>
      <name val="Calibri"/>
      <family val="2"/>
      <scheme val="minor"/>
    </font>
    <font>
      <sz val="8"/>
      <color theme="1"/>
      <name val="Calibri"/>
      <family val="2"/>
      <scheme val="minor"/>
    </font>
    <font>
      <sz val="8"/>
      <color theme="0"/>
      <name val="Calibri"/>
      <family val="2"/>
      <scheme val="minor"/>
    </font>
    <font>
      <b/>
      <sz val="11"/>
      <color rgb="FF000000"/>
      <name val="Calibri"/>
      <family val="2"/>
      <scheme val="minor"/>
    </font>
    <font>
      <sz val="11"/>
      <color rgb="FF000000"/>
      <name val="Calibri"/>
      <family val="2"/>
      <scheme val="minor"/>
    </font>
    <font>
      <b/>
      <sz val="11"/>
      <color rgb="FFFF0000"/>
      <name val="Calibri"/>
      <family val="2"/>
    </font>
    <font>
      <sz val="11"/>
      <color theme="1"/>
      <name val="Calibri"/>
      <family val="2"/>
    </font>
    <font>
      <i/>
      <sz val="11"/>
      <color rgb="FF333333"/>
      <name val="Arial"/>
      <family val="2"/>
    </font>
    <font>
      <i/>
      <u/>
      <sz val="11"/>
      <name val="Calibri"/>
      <family val="2"/>
      <scheme val="minor"/>
    </font>
    <font>
      <i/>
      <u/>
      <sz val="11"/>
      <name val="Calibri"/>
      <family val="2"/>
    </font>
    <font>
      <b/>
      <sz val="14"/>
      <color theme="1"/>
      <name val="Calibri"/>
      <family val="2"/>
      <scheme val="minor"/>
    </font>
    <font>
      <i/>
      <u/>
      <sz val="11"/>
      <color theme="1"/>
      <name val="Calibri"/>
      <family val="2"/>
      <scheme val="minor"/>
    </font>
    <font>
      <sz val="6"/>
      <color rgb="FF222222"/>
      <name val="Arial"/>
      <family val="2"/>
    </font>
    <font>
      <sz val="11"/>
      <color rgb="FF00B050"/>
      <name val="Calibri"/>
      <family val="2"/>
      <scheme val="minor"/>
    </font>
    <font>
      <sz val="9"/>
      <color indexed="8"/>
      <name val="Arial"/>
      <family val="2"/>
    </font>
    <font>
      <sz val="9"/>
      <color rgb="FF111111"/>
      <name val="Aptos"/>
      <family val="2"/>
    </font>
    <font>
      <b/>
      <sz val="11"/>
      <color theme="0"/>
      <name val="Calibri"/>
      <family val="2"/>
      <scheme val="minor"/>
    </font>
    <font>
      <u/>
      <sz val="12"/>
      <color theme="10"/>
      <name val="Calibri"/>
      <family val="2"/>
      <scheme val="minor"/>
    </font>
    <font>
      <b/>
      <sz val="12"/>
      <color theme="0"/>
      <name val="Calibri"/>
      <family val="2"/>
      <scheme val="minor"/>
    </font>
    <font>
      <u/>
      <sz val="12"/>
      <color theme="0"/>
      <name val="Calibri"/>
      <family val="2"/>
      <scheme val="minor"/>
    </font>
    <font>
      <b/>
      <u/>
      <sz val="12"/>
      <color theme="0"/>
      <name val="Calibri"/>
      <family val="2"/>
      <scheme val="minor"/>
    </font>
    <font>
      <sz val="24"/>
      <color theme="0"/>
      <name val="Calibri"/>
      <family val="2"/>
      <scheme val="minor"/>
    </font>
    <font>
      <b/>
      <sz val="12"/>
      <name val="Calibri"/>
      <family val="2"/>
      <scheme val="minor"/>
    </font>
    <font>
      <b/>
      <sz val="24"/>
      <color theme="1"/>
      <name val="Calibri"/>
      <family val="2"/>
      <scheme val="minor"/>
    </font>
    <font>
      <u/>
      <sz val="11"/>
      <color theme="0"/>
      <name val="Calibri"/>
      <family val="2"/>
      <scheme val="minor"/>
    </font>
    <font>
      <b/>
      <sz val="14"/>
      <color theme="0"/>
      <name val="Calibri"/>
      <family val="2"/>
      <scheme val="minor"/>
    </font>
    <font>
      <sz val="12"/>
      <color theme="1"/>
      <name val="Calibri"/>
      <family val="2"/>
      <scheme val="minor"/>
    </font>
    <font>
      <sz val="11"/>
      <color rgb="FF333333"/>
      <name val="Inherit"/>
    </font>
    <font>
      <sz val="11"/>
      <color rgb="FF333333"/>
      <name val="Segoe UI"/>
      <family val="2"/>
    </font>
    <font>
      <u/>
      <sz val="12"/>
      <color rgb="FFFFFF00"/>
      <name val="Calibri"/>
      <family val="2"/>
      <scheme val="minor"/>
    </font>
    <font>
      <b/>
      <sz val="14"/>
      <color rgb="FF000000"/>
      <name val="Calibri"/>
      <family val="2"/>
      <scheme val="minor"/>
    </font>
    <font>
      <sz val="12"/>
      <color theme="10"/>
      <name val="Calibri"/>
      <family val="2"/>
      <scheme val="minor"/>
    </font>
    <font>
      <i/>
      <u/>
      <sz val="11"/>
      <color theme="1"/>
      <name val="Calibri"/>
      <family val="2"/>
    </font>
    <font>
      <b/>
      <sz val="14"/>
      <name val="Calibri"/>
      <family val="2"/>
    </font>
    <font>
      <b/>
      <sz val="22"/>
      <color theme="1"/>
      <name val="Calibri"/>
      <family val="2"/>
      <scheme val="minor"/>
    </font>
    <font>
      <sz val="22"/>
      <color theme="1"/>
      <name val="Calibri"/>
      <family val="2"/>
    </font>
    <font>
      <u/>
      <sz val="11"/>
      <name val="Calibri"/>
      <family val="2"/>
      <scheme val="minor"/>
    </font>
    <font>
      <sz val="11"/>
      <color theme="9"/>
      <name val="Calibri"/>
      <family val="2"/>
    </font>
    <font>
      <sz val="12"/>
      <color theme="1"/>
      <name val="Calibri"/>
      <family val="2"/>
    </font>
    <font>
      <u/>
      <sz val="11"/>
      <color theme="1"/>
      <name val="Calibri"/>
      <family val="2"/>
    </font>
    <font>
      <sz val="12"/>
      <color rgb="FF000000"/>
      <name val="Calibri"/>
      <family val="2"/>
    </font>
    <font>
      <sz val="12"/>
      <name val="Calibri"/>
      <family val="2"/>
    </font>
    <font>
      <sz val="12"/>
      <name val="Calibri"/>
      <family val="2"/>
      <scheme val="minor"/>
    </font>
    <font>
      <sz val="12"/>
      <name val="Arial"/>
      <family val="2"/>
    </font>
    <font>
      <sz val="12"/>
      <color theme="0"/>
      <name val="Calibri"/>
      <family val="2"/>
      <scheme val="minor"/>
    </font>
    <font>
      <sz val="12"/>
      <color rgb="FFFF0000"/>
      <name val="Calibri"/>
      <family val="2"/>
      <scheme val="minor"/>
    </font>
    <font>
      <b/>
      <sz val="12"/>
      <color rgb="FF000000"/>
      <name val="Calibri"/>
      <family val="2"/>
      <scheme val="minor"/>
    </font>
    <font>
      <sz val="12"/>
      <color rgb="FF000000"/>
      <name val="Calibri"/>
      <family val="2"/>
      <scheme val="minor"/>
    </font>
    <font>
      <b/>
      <sz val="12"/>
      <name val="Calibri"/>
      <family val="2"/>
    </font>
    <font>
      <u/>
      <sz val="12"/>
      <color theme="4"/>
      <name val="Calibri"/>
      <family val="2"/>
      <scheme val="minor"/>
    </font>
    <font>
      <sz val="10"/>
      <name val="Arial"/>
    </font>
    <font>
      <sz val="10"/>
      <name val="Arial"/>
      <family val="2"/>
    </font>
    <font>
      <sz val="11"/>
      <name val="Arial"/>
    </font>
    <font>
      <sz val="11"/>
      <color rgb="FF000000"/>
      <name val="Calibri"/>
    </font>
    <font>
      <i/>
      <u/>
      <sz val="11"/>
      <color rgb="FF000000"/>
      <name val="Calibri"/>
    </font>
  </fonts>
  <fills count="23">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CE4D6"/>
        <bgColor rgb="FF000000"/>
      </patternFill>
    </fill>
    <fill>
      <patternFill patternType="solid">
        <fgColor rgb="FFFFFFFF"/>
        <bgColor rgb="FF000000"/>
      </patternFill>
    </fill>
    <fill>
      <patternFill patternType="solid">
        <fgColor rgb="FFE7E6E6"/>
        <bgColor rgb="FF000000"/>
      </patternFill>
    </fill>
    <fill>
      <patternFill patternType="solid">
        <fgColor rgb="FFF2F2F2"/>
        <bgColor rgb="FF000000"/>
      </patternFill>
    </fill>
    <fill>
      <patternFill patternType="solid">
        <fgColor theme="0" tint="-4.9989318521683403E-2"/>
        <bgColor rgb="FF000000"/>
      </patternFill>
    </fill>
    <fill>
      <patternFill patternType="solid">
        <fgColor theme="0"/>
        <bgColor rgb="FF000000"/>
      </patternFill>
    </fill>
    <fill>
      <patternFill patternType="solid">
        <fgColor rgb="FFFFFF00"/>
        <bgColor indexed="64"/>
      </patternFill>
    </fill>
    <fill>
      <patternFill patternType="solid">
        <fgColor rgb="FFFFFF00"/>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theme="4" tint="0.79998168889431442"/>
        <bgColor rgb="FF000000"/>
      </patternFill>
    </fill>
    <fill>
      <patternFill patternType="solid">
        <fgColor theme="0" tint="-0.499984740745262"/>
        <bgColor indexed="64"/>
      </patternFill>
    </fill>
    <fill>
      <patternFill patternType="solid">
        <fgColor theme="9" tint="0.79998168889431442"/>
        <bgColor rgb="FF000000"/>
      </patternFill>
    </fill>
    <fill>
      <patternFill patternType="solid">
        <fgColor theme="6" tint="0.79998168889431442"/>
        <bgColor rgb="FF000000"/>
      </patternFill>
    </fill>
    <fill>
      <patternFill patternType="solid">
        <fgColor theme="6"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3"/>
      </left>
      <right style="thin">
        <color indexed="63"/>
      </right>
      <top style="thin">
        <color indexed="63"/>
      </top>
      <bottom style="thin">
        <color indexed="63"/>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6" fillId="0" borderId="0"/>
  </cellStyleXfs>
  <cellXfs count="598">
    <xf numFmtId="0" fontId="0" fillId="0" borderId="0" xfId="0"/>
    <xf numFmtId="0" fontId="0" fillId="0" borderId="0" xfId="0" applyAlignment="1">
      <alignment wrapText="1"/>
    </xf>
    <xf numFmtId="0" fontId="0" fillId="0" borderId="0" xfId="0" applyAlignment="1">
      <alignment vertical="center" wrapText="1"/>
    </xf>
    <xf numFmtId="0" fontId="3" fillId="0" borderId="0" xfId="3"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0" fillId="0" borderId="1" xfId="0" applyBorder="1"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3" fillId="0" borderId="0" xfId="3" applyFill="1" applyAlignment="1">
      <alignment horizontal="left" vertical="top" wrapText="1"/>
    </xf>
    <xf numFmtId="0" fontId="7" fillId="0" borderId="0" xfId="0" applyFont="1" applyAlignment="1">
      <alignment horizontal="center" vertical="center" wrapText="1"/>
    </xf>
    <xf numFmtId="0" fontId="8" fillId="0" borderId="0" xfId="0" applyFont="1" applyAlignment="1">
      <alignment vertical="center" wrapText="1"/>
    </xf>
    <xf numFmtId="9" fontId="0" fillId="0" borderId="0" xfId="2" applyFont="1"/>
    <xf numFmtId="10" fontId="0" fillId="0" borderId="0" xfId="0" applyNumberFormat="1"/>
    <xf numFmtId="0" fontId="12" fillId="0" borderId="0" xfId="0" applyFont="1" applyAlignment="1">
      <alignment wrapText="1"/>
    </xf>
    <xf numFmtId="0" fontId="12" fillId="0" borderId="0" xfId="0" applyFont="1" applyAlignment="1">
      <alignment vertical="center" wrapText="1"/>
    </xf>
    <xf numFmtId="0" fontId="12" fillId="0" borderId="1" xfId="0" applyFont="1" applyBorder="1" applyAlignment="1">
      <alignment wrapText="1"/>
    </xf>
    <xf numFmtId="0" fontId="12" fillId="6" borderId="0" xfId="0" applyFont="1" applyFill="1" applyAlignment="1">
      <alignment wrapText="1"/>
    </xf>
    <xf numFmtId="0" fontId="13" fillId="0" borderId="0" xfId="0" applyFont="1" applyAlignment="1">
      <alignment wrapText="1"/>
    </xf>
    <xf numFmtId="0" fontId="14" fillId="7" borderId="7" xfId="0" applyFont="1" applyFill="1" applyBorder="1" applyAlignment="1">
      <alignment horizontal="left" wrapText="1"/>
    </xf>
    <xf numFmtId="0" fontId="12" fillId="0" borderId="0" xfId="0" applyFont="1"/>
    <xf numFmtId="0" fontId="13" fillId="7" borderId="7" xfId="0" applyFont="1" applyFill="1" applyBorder="1" applyAlignment="1">
      <alignment horizontal="left" wrapText="1"/>
    </xf>
    <xf numFmtId="0" fontId="12" fillId="0" borderId="0" xfId="0" applyFont="1" applyAlignment="1">
      <alignment vertical="center"/>
    </xf>
    <xf numFmtId="0" fontId="14" fillId="7" borderId="7" xfId="0" applyFont="1" applyFill="1" applyBorder="1" applyAlignment="1">
      <alignment horizontal="left" vertical="center" wrapText="1"/>
    </xf>
    <xf numFmtId="0" fontId="12" fillId="6" borderId="0" xfId="0" applyFont="1" applyFill="1"/>
    <xf numFmtId="0" fontId="12" fillId="6" borderId="1" xfId="0" applyFont="1" applyFill="1" applyBorder="1" applyAlignment="1">
      <alignment wrapText="1"/>
    </xf>
    <xf numFmtId="0" fontId="12" fillId="0" borderId="0" xfId="0" applyFont="1" applyAlignment="1">
      <alignment horizontal="center" vertical="center" wrapText="1"/>
    </xf>
    <xf numFmtId="9" fontId="0" fillId="0" borderId="0" xfId="2" applyFont="1" applyAlignment="1">
      <alignment wrapText="1"/>
    </xf>
    <xf numFmtId="0" fontId="3" fillId="0" borderId="1" xfId="3" applyBorder="1" applyAlignment="1">
      <alignment horizontal="left" vertical="top" wrapText="1"/>
    </xf>
    <xf numFmtId="0" fontId="18" fillId="0" borderId="0" xfId="0" applyFont="1" applyAlignment="1">
      <alignment vertical="center"/>
    </xf>
    <xf numFmtId="0" fontId="10" fillId="0" borderId="0" xfId="0" applyFont="1" applyAlignment="1">
      <alignment vertical="center" wrapText="1"/>
    </xf>
    <xf numFmtId="0" fontId="3" fillId="0" borderId="4" xfId="3" applyBorder="1" applyAlignment="1">
      <alignment horizontal="left" vertical="top" wrapText="1"/>
    </xf>
    <xf numFmtId="0" fontId="4" fillId="0" borderId="2" xfId="0" applyFont="1" applyBorder="1" applyAlignment="1">
      <alignment horizontal="left" vertical="top" wrapText="1"/>
    </xf>
    <xf numFmtId="0" fontId="15" fillId="6" borderId="0" xfId="0" applyFont="1" applyFill="1" applyAlignment="1">
      <alignment wrapText="1"/>
    </xf>
    <xf numFmtId="164" fontId="12" fillId="0" borderId="0" xfId="0" applyNumberFormat="1" applyFont="1" applyAlignment="1">
      <alignment wrapText="1"/>
    </xf>
    <xf numFmtId="0" fontId="0" fillId="0" borderId="0" xfId="0" applyAlignment="1">
      <alignment horizontal="left" vertical="top"/>
    </xf>
    <xf numFmtId="0" fontId="12" fillId="10" borderId="1" xfId="0" applyFont="1" applyFill="1" applyBorder="1" applyAlignment="1">
      <alignment horizontal="center"/>
    </xf>
    <xf numFmtId="164" fontId="0" fillId="0" borderId="0" xfId="0" applyNumberFormat="1" applyAlignment="1">
      <alignment wrapText="1"/>
    </xf>
    <xf numFmtId="0" fontId="25" fillId="0" borderId="0" xfId="0" applyFont="1"/>
    <xf numFmtId="0" fontId="24" fillId="0" borderId="0" xfId="0" applyFont="1"/>
    <xf numFmtId="0" fontId="26" fillId="0" borderId="0" xfId="0" applyFont="1"/>
    <xf numFmtId="0" fontId="13" fillId="0" borderId="0" xfId="0" applyFont="1" applyAlignment="1">
      <alignment horizontal="center" vertical="center" wrapText="1"/>
    </xf>
    <xf numFmtId="0" fontId="23" fillId="0" borderId="0" xfId="0" applyFont="1"/>
    <xf numFmtId="0" fontId="19" fillId="0" borderId="0" xfId="0" applyFont="1"/>
    <xf numFmtId="164" fontId="12" fillId="0" borderId="0" xfId="2" applyNumberFormat="1" applyFont="1" applyAlignment="1">
      <alignment wrapText="1"/>
    </xf>
    <xf numFmtId="0" fontId="27" fillId="0" borderId="0" xfId="0" applyFont="1" applyAlignment="1">
      <alignment horizontal="center" vertical="top" wrapText="1"/>
    </xf>
    <xf numFmtId="0" fontId="31" fillId="0" borderId="0" xfId="0" applyFont="1" applyAlignment="1">
      <alignment horizontal="center" vertical="center" wrapText="1"/>
    </xf>
    <xf numFmtId="0" fontId="14" fillId="12" borderId="7" xfId="0" applyFont="1" applyFill="1" applyBorder="1" applyAlignment="1">
      <alignment horizontal="left" wrapText="1"/>
    </xf>
    <xf numFmtId="0" fontId="0" fillId="0" borderId="0" xfId="0" applyAlignment="1">
      <alignment vertical="top" wrapText="1"/>
    </xf>
    <xf numFmtId="0" fontId="0" fillId="0" borderId="1" xfId="0" applyBorder="1" applyAlignment="1">
      <alignment horizontal="left" vertical="top" wrapText="1"/>
    </xf>
    <xf numFmtId="0" fontId="22" fillId="0" borderId="1" xfId="0" applyFont="1" applyBorder="1" applyAlignment="1">
      <alignment horizontal="left" vertical="top" wrapText="1"/>
    </xf>
    <xf numFmtId="0" fontId="12" fillId="0" borderId="0" xfId="0" applyFont="1" applyAlignment="1">
      <alignment horizontal="left" vertical="top"/>
    </xf>
    <xf numFmtId="0" fontId="12" fillId="6" borderId="9"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1" xfId="0" applyFont="1" applyFill="1" applyBorder="1" applyAlignment="1">
      <alignment horizontal="left" vertical="top" wrapText="1"/>
    </xf>
    <xf numFmtId="0" fontId="17" fillId="0" borderId="1" xfId="3" applyFont="1" applyFill="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22" fillId="0" borderId="2" xfId="0" applyFont="1" applyBorder="1" applyAlignment="1">
      <alignment horizontal="left" vertical="top" wrapText="1"/>
    </xf>
    <xf numFmtId="0" fontId="22" fillId="4" borderId="4" xfId="0" applyFont="1" applyFill="1" applyBorder="1" applyAlignment="1">
      <alignment horizontal="left" vertical="top" wrapText="1"/>
    </xf>
    <xf numFmtId="0" fontId="3" fillId="0" borderId="1" xfId="3" applyBorder="1" applyAlignment="1">
      <alignment horizontal="left" vertical="top"/>
    </xf>
    <xf numFmtId="0" fontId="22" fillId="4" borderId="1" xfId="0" applyFont="1" applyFill="1" applyBorder="1" applyAlignment="1">
      <alignment horizontal="left" vertical="top" wrapText="1"/>
    </xf>
    <xf numFmtId="0" fontId="12" fillId="0" borderId="4" xfId="0" applyFont="1" applyBorder="1" applyAlignment="1">
      <alignment horizontal="left" vertical="top"/>
    </xf>
    <xf numFmtId="0" fontId="12" fillId="0" borderId="2" xfId="0" applyFont="1" applyBorder="1" applyAlignment="1">
      <alignment horizontal="left" vertical="top"/>
    </xf>
    <xf numFmtId="0" fontId="12" fillId="0" borderId="1" xfId="0" applyFont="1" applyBorder="1" applyAlignment="1">
      <alignment horizontal="left" vertical="top"/>
    </xf>
    <xf numFmtId="0" fontId="30" fillId="0" borderId="0" xfId="0" applyFont="1" applyAlignment="1">
      <alignment horizontal="left" vertical="top"/>
    </xf>
    <xf numFmtId="3" fontId="0" fillId="0" borderId="0" xfId="0" applyNumberFormat="1"/>
    <xf numFmtId="166" fontId="0" fillId="0" borderId="0" xfId="0" applyNumberFormat="1" applyAlignment="1">
      <alignment wrapText="1"/>
    </xf>
    <xf numFmtId="166" fontId="2" fillId="0" borderId="0" xfId="0" applyNumberFormat="1" applyFont="1" applyAlignment="1">
      <alignment wrapText="1"/>
    </xf>
    <xf numFmtId="0" fontId="0" fillId="0" borderId="0" xfId="0" applyAlignment="1">
      <alignment vertical="top"/>
    </xf>
    <xf numFmtId="0" fontId="36" fillId="0" borderId="0" xfId="0" applyFont="1"/>
    <xf numFmtId="0" fontId="5" fillId="0" borderId="0" xfId="0" applyFont="1" applyAlignment="1">
      <alignment horizontal="left" vertical="top" wrapText="1"/>
    </xf>
    <xf numFmtId="3" fontId="38" fillId="0" borderId="0" xfId="0" applyNumberFormat="1" applyFont="1" applyAlignment="1">
      <alignment horizontal="right"/>
    </xf>
    <xf numFmtId="0" fontId="5" fillId="0" borderId="2" xfId="0" applyFont="1" applyBorder="1" applyAlignment="1">
      <alignment horizontal="left" vertical="top" wrapText="1"/>
    </xf>
    <xf numFmtId="0" fontId="0" fillId="0" borderId="2" xfId="0" applyBorder="1" applyAlignment="1">
      <alignment horizontal="left" vertical="top" wrapText="1"/>
    </xf>
    <xf numFmtId="0" fontId="37" fillId="0" borderId="0" xfId="0" applyFont="1" applyAlignment="1">
      <alignment horizontal="left" vertical="top" wrapText="1"/>
    </xf>
    <xf numFmtId="0" fontId="3" fillId="0" borderId="0" xfId="3" applyFill="1" applyBorder="1" applyAlignment="1">
      <alignment horizontal="left" vertical="top" wrapText="1"/>
    </xf>
    <xf numFmtId="0" fontId="39" fillId="4" borderId="0" xfId="0" applyFont="1" applyFill="1" applyAlignment="1">
      <alignment horizontal="left" vertical="center" wrapText="1"/>
    </xf>
    <xf numFmtId="0" fontId="4" fillId="0" borderId="1" xfId="0" applyFont="1" applyBorder="1" applyAlignment="1">
      <alignment vertical="top" wrapText="1"/>
    </xf>
    <xf numFmtId="0" fontId="12" fillId="0" borderId="1" xfId="0" applyFont="1" applyBorder="1" applyAlignment="1">
      <alignment horizontal="center" vertical="center" wrapText="1"/>
    </xf>
    <xf numFmtId="0" fontId="3" fillId="0" borderId="1" xfId="3" applyFill="1" applyBorder="1" applyAlignment="1">
      <alignment vertical="top" wrapText="1"/>
    </xf>
    <xf numFmtId="0" fontId="3" fillId="0" borderId="1" xfId="3" applyBorder="1" applyAlignment="1">
      <alignment vertical="top" wrapText="1"/>
    </xf>
    <xf numFmtId="0" fontId="0" fillId="0" borderId="1" xfId="0" applyBorder="1" applyAlignment="1">
      <alignment vertical="top" wrapText="1"/>
    </xf>
    <xf numFmtId="0" fontId="4" fillId="4" borderId="1" xfId="0" applyFont="1" applyFill="1" applyBorder="1" applyAlignment="1">
      <alignment vertical="top" wrapText="1"/>
    </xf>
    <xf numFmtId="0" fontId="47" fillId="0" borderId="0" xfId="0" applyFont="1"/>
    <xf numFmtId="0" fontId="40" fillId="17" borderId="17"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2" fillId="0" borderId="0" xfId="0" applyFont="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30" fillId="0" borderId="0" xfId="0" applyFont="1" applyAlignment="1">
      <alignment horizontal="center" vertical="center" wrapText="1"/>
    </xf>
    <xf numFmtId="0" fontId="12" fillId="0" borderId="0" xfId="0" applyFont="1" applyAlignment="1">
      <alignment horizontal="center" vertical="center"/>
    </xf>
    <xf numFmtId="0" fontId="47" fillId="0" borderId="0" xfId="0" applyFont="1" applyAlignment="1">
      <alignment horizontal="center" vertical="center"/>
    </xf>
    <xf numFmtId="0" fontId="47"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42" fillId="17" borderId="14" xfId="0" applyFont="1" applyFill="1" applyBorder="1" applyAlignment="1">
      <alignment horizontal="left" vertical="center" wrapText="1"/>
    </xf>
    <xf numFmtId="0" fontId="42" fillId="17" borderId="14" xfId="0" applyFont="1" applyFill="1" applyBorder="1" applyAlignment="1">
      <alignment vertical="center" wrapText="1"/>
    </xf>
    <xf numFmtId="0" fontId="42" fillId="17" borderId="1" xfId="0" applyFont="1" applyFill="1" applyBorder="1" applyAlignment="1">
      <alignment horizontal="left" vertical="top" wrapText="1"/>
    </xf>
    <xf numFmtId="0" fontId="44" fillId="17" borderId="1" xfId="3" applyFont="1" applyFill="1" applyBorder="1" applyAlignment="1">
      <alignment vertical="top" wrapText="1"/>
    </xf>
    <xf numFmtId="0" fontId="42" fillId="17" borderId="1" xfId="0" applyFont="1" applyFill="1" applyBorder="1" applyAlignment="1">
      <alignment horizontal="center" vertical="center" wrapText="1"/>
    </xf>
    <xf numFmtId="0" fontId="42" fillId="19" borderId="1" xfId="0" applyFont="1" applyFill="1" applyBorder="1" applyAlignment="1">
      <alignment horizontal="center" vertical="center" wrapText="1"/>
    </xf>
    <xf numFmtId="0" fontId="42" fillId="19" borderId="1" xfId="0" applyFont="1" applyFill="1" applyBorder="1" applyAlignment="1">
      <alignment vertical="top" wrapText="1"/>
    </xf>
    <xf numFmtId="0" fontId="34" fillId="2" borderId="1" xfId="0" applyFont="1" applyFill="1" applyBorder="1" applyAlignment="1">
      <alignment vertical="top" wrapText="1"/>
    </xf>
    <xf numFmtId="0" fontId="4" fillId="0" borderId="1" xfId="3" applyFont="1" applyFill="1" applyBorder="1" applyAlignment="1">
      <alignment vertical="top" wrapText="1"/>
    </xf>
    <xf numFmtId="0" fontId="42" fillId="17" borderId="21" xfId="0" applyFont="1" applyFill="1" applyBorder="1" applyAlignment="1">
      <alignment horizontal="center" vertical="center"/>
    </xf>
    <xf numFmtId="0" fontId="42" fillId="17" borderId="1" xfId="0" applyFont="1" applyFill="1" applyBorder="1" applyAlignment="1">
      <alignment horizontal="center" vertical="center"/>
    </xf>
    <xf numFmtId="0" fontId="42" fillId="17" borderId="1" xfId="0" applyFont="1" applyFill="1" applyBorder="1" applyAlignment="1">
      <alignment horizontal="center"/>
    </xf>
    <xf numFmtId="0" fontId="49" fillId="17" borderId="17" xfId="0" applyFont="1" applyFill="1" applyBorder="1" applyAlignment="1">
      <alignment horizontal="center" vertical="center"/>
    </xf>
    <xf numFmtId="0" fontId="48" fillId="17" borderId="1" xfId="3" applyFont="1" applyFill="1" applyBorder="1" applyAlignment="1">
      <alignment vertical="top" wrapText="1"/>
    </xf>
    <xf numFmtId="0" fontId="43" fillId="17" borderId="1" xfId="3" applyFont="1" applyFill="1" applyBorder="1" applyAlignment="1">
      <alignment vertical="top" wrapText="1"/>
    </xf>
    <xf numFmtId="0" fontId="50" fillId="0" borderId="0" xfId="0" applyFont="1" applyAlignment="1">
      <alignment horizontal="left" vertical="top" wrapText="1"/>
    </xf>
    <xf numFmtId="164" fontId="12" fillId="0" borderId="0" xfId="2" applyNumberFormat="1" applyFont="1" applyAlignment="1">
      <alignment vertical="center" wrapText="1"/>
    </xf>
    <xf numFmtId="0" fontId="20" fillId="0" borderId="0" xfId="0" applyFont="1"/>
    <xf numFmtId="0" fontId="50" fillId="0" borderId="0" xfId="0" applyFont="1" applyAlignment="1">
      <alignment horizontal="left" vertical="center" wrapText="1"/>
    </xf>
    <xf numFmtId="0" fontId="50" fillId="0" borderId="0" xfId="0" applyFont="1"/>
    <xf numFmtId="0" fontId="51" fillId="0" borderId="0" xfId="0" applyFont="1" applyAlignment="1">
      <alignment horizontal="left" vertical="center" wrapText="1" indent="1"/>
    </xf>
    <xf numFmtId="0" fontId="52" fillId="0" borderId="0" xfId="0" applyFont="1" applyAlignment="1">
      <alignment vertical="center" wrapText="1"/>
    </xf>
    <xf numFmtId="0" fontId="4" fillId="0" borderId="1" xfId="3" applyFont="1" applyBorder="1" applyAlignment="1">
      <alignment vertical="top" wrapText="1"/>
    </xf>
    <xf numFmtId="0" fontId="49" fillId="17" borderId="6" xfId="0" applyFont="1" applyFill="1" applyBorder="1" applyAlignment="1">
      <alignment horizontal="center" vertical="center"/>
    </xf>
    <xf numFmtId="0" fontId="42" fillId="17" borderId="23" xfId="0" applyFont="1" applyFill="1" applyBorder="1" applyAlignment="1">
      <alignment horizontal="center" vertical="center"/>
    </xf>
    <xf numFmtId="0" fontId="0" fillId="0" borderId="0" xfId="0" applyAlignment="1">
      <alignment horizontal="left"/>
    </xf>
    <xf numFmtId="0" fontId="9" fillId="0" borderId="0" xfId="0" applyFont="1" applyAlignment="1">
      <alignment horizontal="center" vertical="center" wrapText="1"/>
    </xf>
    <xf numFmtId="0" fontId="22" fillId="0" borderId="2" xfId="0" applyFont="1" applyBorder="1" applyAlignment="1">
      <alignment vertical="top" wrapText="1"/>
    </xf>
    <xf numFmtId="0" fontId="43" fillId="17" borderId="0" xfId="3" applyFont="1" applyFill="1" applyBorder="1" applyAlignment="1">
      <alignment horizontal="left" vertical="center" wrapText="1"/>
    </xf>
    <xf numFmtId="0" fontId="28" fillId="0" borderId="0" xfId="0" applyFont="1" applyAlignment="1">
      <alignment horizontal="left" vertical="top"/>
    </xf>
    <xf numFmtId="0" fontId="28" fillId="0" borderId="0" xfId="0" applyFont="1" applyAlignment="1">
      <alignment horizontal="center" vertical="top" wrapText="1"/>
    </xf>
    <xf numFmtId="0" fontId="28" fillId="0" borderId="0" xfId="0" applyFont="1" applyAlignment="1">
      <alignment horizontal="left" vertical="top" wrapText="1"/>
    </xf>
    <xf numFmtId="0" fontId="5" fillId="0" borderId="0" xfId="0" applyFont="1" applyAlignment="1">
      <alignment horizontal="center" vertical="top" wrapText="1"/>
    </xf>
    <xf numFmtId="0" fontId="37" fillId="4" borderId="1" xfId="3" applyFont="1" applyFill="1" applyBorder="1" applyAlignment="1">
      <alignment horizontal="left" vertical="top" wrapText="1"/>
    </xf>
    <xf numFmtId="0" fontId="34" fillId="14" borderId="1" xfId="0" applyFont="1" applyFill="1" applyBorder="1" applyAlignment="1">
      <alignment vertical="top" wrapText="1"/>
    </xf>
    <xf numFmtId="9" fontId="0" fillId="0" borderId="0" xfId="0" applyNumberFormat="1" applyAlignment="1">
      <alignment horizontal="center" vertical="center" wrapText="1"/>
    </xf>
    <xf numFmtId="0" fontId="43" fillId="17" borderId="1" xfId="3" applyFont="1" applyFill="1" applyBorder="1" applyAlignment="1">
      <alignment horizontal="left" vertical="top" wrapText="1"/>
    </xf>
    <xf numFmtId="0" fontId="4" fillId="0" borderId="1" xfId="3" applyFont="1" applyFill="1" applyBorder="1" applyAlignment="1">
      <alignment horizontal="left" vertical="top" wrapText="1"/>
    </xf>
    <xf numFmtId="0" fontId="12" fillId="0" borderId="0" xfId="0" applyFont="1" applyAlignment="1">
      <alignment horizontal="center" wrapText="1"/>
    </xf>
    <xf numFmtId="0" fontId="22" fillId="6" borderId="2" xfId="0" applyFont="1" applyFill="1" applyBorder="1" applyAlignment="1">
      <alignment horizontal="left" vertical="top" wrapText="1"/>
    </xf>
    <xf numFmtId="0" fontId="42" fillId="19" borderId="14" xfId="0" applyFont="1" applyFill="1" applyBorder="1" applyAlignment="1">
      <alignment vertical="top" wrapText="1"/>
    </xf>
    <xf numFmtId="0" fontId="3" fillId="0" borderId="0" xfId="3" applyAlignment="1">
      <alignment vertical="center"/>
    </xf>
    <xf numFmtId="0" fontId="22" fillId="0" borderId="0" xfId="0" applyFont="1" applyAlignment="1">
      <alignment vertical="center"/>
    </xf>
    <xf numFmtId="0" fontId="16" fillId="20" borderId="15" xfId="0" applyFont="1" applyFill="1" applyBorder="1" applyAlignment="1">
      <alignment horizontal="left" vertical="center" wrapText="1"/>
    </xf>
    <xf numFmtId="0" fontId="42" fillId="19" borderId="1" xfId="0" applyFont="1" applyFill="1" applyBorder="1" applyAlignment="1">
      <alignment horizontal="center" vertical="top" wrapText="1"/>
    </xf>
    <xf numFmtId="0" fontId="58" fillId="0" borderId="0" xfId="0" applyFont="1" applyAlignment="1">
      <alignment horizontal="left" vertical="center"/>
    </xf>
    <xf numFmtId="0" fontId="58" fillId="0" borderId="0" xfId="0" applyFont="1"/>
    <xf numFmtId="0" fontId="59" fillId="0" borderId="0" xfId="0" applyFont="1" applyAlignment="1">
      <alignment wrapText="1"/>
    </xf>
    <xf numFmtId="0" fontId="59" fillId="0" borderId="0" xfId="0" applyFont="1" applyAlignment="1">
      <alignment horizontal="left" vertical="top"/>
    </xf>
    <xf numFmtId="0" fontId="58" fillId="0" borderId="0" xfId="0" applyFont="1" applyAlignment="1">
      <alignment horizontal="center"/>
    </xf>
    <xf numFmtId="0" fontId="13" fillId="0" borderId="0" xfId="0" applyFont="1" applyAlignment="1">
      <alignment horizontal="center" wrapText="1"/>
    </xf>
    <xf numFmtId="0" fontId="40" fillId="17" borderId="1" xfId="0" applyFont="1" applyFill="1" applyBorder="1" applyAlignment="1">
      <alignment horizontal="center" vertical="center"/>
    </xf>
    <xf numFmtId="0" fontId="47" fillId="0" borderId="0" xfId="0" applyFont="1" applyAlignment="1">
      <alignment horizontal="center"/>
    </xf>
    <xf numFmtId="0" fontId="12" fillId="0" borderId="0" xfId="0" applyFont="1" applyAlignment="1">
      <alignment horizontal="left" vertical="center" wrapText="1"/>
    </xf>
    <xf numFmtId="9" fontId="12" fillId="0" borderId="0" xfId="2" applyFont="1" applyAlignment="1">
      <alignment wrapText="1"/>
    </xf>
    <xf numFmtId="0" fontId="4" fillId="0" borderId="1" xfId="3" applyFont="1" applyBorder="1" applyAlignment="1">
      <alignment horizontal="left" vertical="top"/>
    </xf>
    <xf numFmtId="0" fontId="4" fillId="0" borderId="1" xfId="3" applyFont="1" applyBorder="1" applyAlignment="1">
      <alignment horizontal="left" vertical="top" wrapText="1"/>
    </xf>
    <xf numFmtId="0" fontId="61" fillId="0" borderId="0" xfId="0" applyFont="1" applyAlignment="1">
      <alignment horizontal="left" vertical="top" wrapText="1"/>
    </xf>
    <xf numFmtId="0" fontId="16" fillId="18" borderId="12" xfId="0" applyFont="1" applyFill="1" applyBorder="1" applyAlignment="1">
      <alignment horizontal="left" vertical="top" wrapText="1"/>
    </xf>
    <xf numFmtId="0" fontId="41" fillId="0" borderId="1" xfId="3" applyFont="1" applyBorder="1" applyAlignment="1">
      <alignment horizontal="left" vertical="center" wrapText="1"/>
    </xf>
    <xf numFmtId="0" fontId="12" fillId="6" borderId="1" xfId="0" applyFont="1" applyFill="1" applyBorder="1" applyAlignment="1">
      <alignment horizontal="center" vertical="center" wrapText="1"/>
    </xf>
    <xf numFmtId="0" fontId="40" fillId="17" borderId="14" xfId="0" applyFont="1" applyFill="1" applyBorder="1" applyAlignment="1">
      <alignment horizontal="center" vertical="center"/>
    </xf>
    <xf numFmtId="0" fontId="40" fillId="17" borderId="15" xfId="0" applyFont="1" applyFill="1" applyBorder="1" applyAlignment="1">
      <alignment horizontal="center" vertical="center"/>
    </xf>
    <xf numFmtId="0" fontId="13" fillId="6" borderId="1" xfId="0" applyFont="1" applyFill="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vertical="top" wrapText="1"/>
    </xf>
    <xf numFmtId="0" fontId="19" fillId="0" borderId="0" xfId="0" applyFont="1" applyAlignment="1">
      <alignment wrapText="1"/>
    </xf>
    <xf numFmtId="0" fontId="40" fillId="17" borderId="4" xfId="0" applyFont="1" applyFill="1" applyBorder="1" applyAlignment="1">
      <alignment horizontal="center" vertical="center"/>
    </xf>
    <xf numFmtId="0" fontId="42" fillId="17" borderId="4" xfId="0" applyFont="1" applyFill="1" applyBorder="1" applyAlignment="1">
      <alignment horizontal="center" vertical="center"/>
    </xf>
    <xf numFmtId="0" fontId="14" fillId="0" borderId="1" xfId="0" applyFont="1" applyBorder="1" applyAlignment="1">
      <alignment wrapText="1"/>
    </xf>
    <xf numFmtId="0" fontId="14" fillId="0" borderId="1" xfId="0" applyFont="1" applyBorder="1" applyAlignment="1">
      <alignment horizontal="center" vertical="center" wrapText="1"/>
    </xf>
    <xf numFmtId="0" fontId="62" fillId="0" borderId="1" xfId="0" applyFont="1" applyBorder="1" applyAlignment="1">
      <alignment horizontal="center" vertical="center" wrapText="1"/>
    </xf>
    <xf numFmtId="0" fontId="64" fillId="4" borderId="1" xfId="0" applyFont="1" applyFill="1" applyBorder="1" applyAlignment="1">
      <alignment horizontal="right" vertical="center" wrapText="1"/>
    </xf>
    <xf numFmtId="0" fontId="64" fillId="0" borderId="1" xfId="0" applyFont="1" applyBorder="1" applyAlignment="1">
      <alignment horizontal="right" vertical="center" wrapText="1"/>
    </xf>
    <xf numFmtId="0" fontId="62" fillId="0" borderId="1" xfId="0" applyFont="1" applyBorder="1" applyAlignment="1">
      <alignment wrapText="1"/>
    </xf>
    <xf numFmtId="0" fontId="62" fillId="4" borderId="1" xfId="0" applyFont="1" applyFill="1" applyBorder="1" applyAlignment="1">
      <alignment horizontal="right" vertical="center" wrapText="1"/>
    </xf>
    <xf numFmtId="0" fontId="62" fillId="0" borderId="1" xfId="0" applyFont="1" applyBorder="1" applyAlignment="1">
      <alignment horizontal="right" vertical="center" wrapText="1"/>
    </xf>
    <xf numFmtId="3" fontId="62" fillId="0" borderId="1" xfId="0" applyNumberFormat="1" applyFont="1" applyBorder="1" applyAlignment="1">
      <alignment vertical="center" wrapText="1"/>
    </xf>
    <xf numFmtId="3" fontId="62" fillId="4" borderId="1" xfId="0" applyNumberFormat="1" applyFont="1" applyFill="1" applyBorder="1" applyAlignment="1">
      <alignment horizontal="right" vertical="center" wrapText="1"/>
    </xf>
    <xf numFmtId="3" fontId="62" fillId="0" borderId="1" xfId="0" applyNumberFormat="1" applyFont="1" applyBorder="1" applyAlignment="1">
      <alignment horizontal="right" vertical="center" wrapText="1"/>
    </xf>
    <xf numFmtId="3" fontId="62" fillId="22" borderId="1" xfId="0" applyNumberFormat="1" applyFont="1" applyFill="1" applyBorder="1" applyAlignment="1">
      <alignment vertical="center" wrapText="1"/>
    </xf>
    <xf numFmtId="9" fontId="62" fillId="22" borderId="1" xfId="2" applyFont="1" applyFill="1" applyBorder="1" applyAlignment="1">
      <alignment horizontal="right" vertical="center" wrapText="1"/>
    </xf>
    <xf numFmtId="0" fontId="62" fillId="6" borderId="1" xfId="0" applyFont="1" applyFill="1" applyBorder="1" applyAlignment="1">
      <alignment wrapText="1"/>
    </xf>
    <xf numFmtId="1" fontId="62" fillId="10" borderId="1" xfId="2" applyNumberFormat="1" applyFont="1" applyFill="1" applyBorder="1" applyAlignment="1">
      <alignment horizontal="right" vertical="center" wrapText="1"/>
    </xf>
    <xf numFmtId="1" fontId="62" fillId="0" borderId="1" xfId="2" applyNumberFormat="1" applyFont="1" applyFill="1" applyBorder="1" applyAlignment="1">
      <alignment horizontal="right" vertical="center" wrapText="1"/>
    </xf>
    <xf numFmtId="1" fontId="62" fillId="10" borderId="1" xfId="0" applyNumberFormat="1" applyFont="1" applyFill="1" applyBorder="1" applyAlignment="1">
      <alignment horizontal="right" vertical="center" wrapText="1"/>
    </xf>
    <xf numFmtId="0" fontId="62" fillId="10" borderId="1" xfId="0" applyFont="1" applyFill="1" applyBorder="1" applyAlignment="1">
      <alignment horizontal="right" vertical="center" wrapText="1"/>
    </xf>
    <xf numFmtId="0" fontId="62" fillId="0" borderId="1" xfId="0" applyFont="1" applyBorder="1" applyAlignment="1">
      <alignment horizontal="right" wrapText="1"/>
    </xf>
    <xf numFmtId="0" fontId="62" fillId="22" borderId="1" xfId="0" applyFont="1" applyFill="1" applyBorder="1" applyAlignment="1">
      <alignment wrapText="1"/>
    </xf>
    <xf numFmtId="0" fontId="62" fillId="22" borderId="1" xfId="0" applyFont="1" applyFill="1" applyBorder="1" applyAlignment="1">
      <alignment horizontal="right" wrapText="1"/>
    </xf>
    <xf numFmtId="0" fontId="23" fillId="0" borderId="1" xfId="0" applyFont="1" applyBorder="1" applyAlignment="1">
      <alignment horizontal="right" wrapText="1"/>
    </xf>
    <xf numFmtId="0" fontId="42" fillId="17" borderId="18" xfId="0" applyFont="1" applyFill="1" applyBorder="1" applyAlignment="1">
      <alignment horizontal="center" vertical="center"/>
    </xf>
    <xf numFmtId="0" fontId="20" fillId="0" borderId="1" xfId="0" applyFont="1" applyBorder="1" applyAlignment="1">
      <alignment vertical="center" wrapText="1"/>
    </xf>
    <xf numFmtId="0" fontId="50" fillId="0" borderId="1" xfId="0" applyFont="1" applyBorder="1" applyAlignment="1">
      <alignment horizontal="left" vertical="center" wrapText="1"/>
    </xf>
    <xf numFmtId="9" fontId="50" fillId="0" borderId="1" xfId="0" applyNumberFormat="1" applyFont="1" applyBorder="1" applyAlignment="1">
      <alignment horizontal="right" vertical="center" wrapText="1"/>
    </xf>
    <xf numFmtId="0" fontId="50" fillId="0" borderId="1" xfId="0" applyFont="1" applyBorder="1" applyAlignment="1">
      <alignment vertical="center" wrapText="1"/>
    </xf>
    <xf numFmtId="3" fontId="50" fillId="0" borderId="1" xfId="0" applyNumberFormat="1" applyFont="1" applyBorder="1" applyAlignment="1">
      <alignment horizontal="left" vertical="center" wrapText="1"/>
    </xf>
    <xf numFmtId="3" fontId="50" fillId="0" borderId="1" xfId="0" applyNumberFormat="1" applyFont="1" applyBorder="1" applyAlignment="1">
      <alignment horizontal="right" vertical="center" wrapText="1"/>
    </xf>
    <xf numFmtId="0" fontId="50" fillId="0" borderId="1" xfId="0" applyFont="1" applyBorder="1" applyAlignment="1">
      <alignment horizontal="center" vertical="center" wrapText="1"/>
    </xf>
    <xf numFmtId="0" fontId="50" fillId="0" borderId="1" xfId="0" applyFont="1" applyBorder="1" applyAlignment="1">
      <alignment horizontal="right" vertical="center" wrapText="1"/>
    </xf>
    <xf numFmtId="0" fontId="50" fillId="3" borderId="1" xfId="0" applyFont="1" applyFill="1" applyBorder="1" applyAlignment="1">
      <alignment vertical="center" wrapText="1"/>
    </xf>
    <xf numFmtId="0" fontId="20" fillId="3" borderId="1" xfId="0" applyFont="1" applyFill="1" applyBorder="1" applyAlignment="1">
      <alignment vertical="center" wrapText="1"/>
    </xf>
    <xf numFmtId="9" fontId="50" fillId="3" borderId="1" xfId="0" applyNumberFormat="1" applyFont="1" applyFill="1" applyBorder="1" applyAlignment="1">
      <alignment horizontal="right" vertical="center" wrapText="1"/>
    </xf>
    <xf numFmtId="9" fontId="50" fillId="3" borderId="1" xfId="2" applyFont="1" applyFill="1" applyBorder="1" applyAlignment="1">
      <alignment horizontal="right" vertical="center" wrapText="1"/>
    </xf>
    <xf numFmtId="1" fontId="66" fillId="3" borderId="1" xfId="4" applyNumberFormat="1" applyFont="1" applyFill="1" applyBorder="1" applyAlignment="1">
      <alignment horizontal="right" vertical="center" wrapText="1"/>
    </xf>
    <xf numFmtId="9" fontId="66" fillId="3" borderId="1" xfId="4" applyNumberFormat="1" applyFont="1" applyFill="1" applyBorder="1" applyAlignment="1">
      <alignment horizontal="right" vertical="center" wrapText="1"/>
    </xf>
    <xf numFmtId="1" fontId="67" fillId="0" borderId="1" xfId="0" applyNumberFormat="1" applyFont="1" applyBorder="1" applyAlignment="1">
      <alignment horizontal="right"/>
    </xf>
    <xf numFmtId="9" fontId="50" fillId="0" borderId="1" xfId="2" applyFont="1" applyBorder="1" applyAlignment="1">
      <alignment horizontal="right" vertical="center" wrapText="1"/>
    </xf>
    <xf numFmtId="1" fontId="50" fillId="0" borderId="1" xfId="0" applyNumberFormat="1" applyFont="1" applyBorder="1" applyAlignment="1">
      <alignment horizontal="right" vertical="center" wrapText="1"/>
    </xf>
    <xf numFmtId="1" fontId="20" fillId="0" borderId="1" xfId="0" applyNumberFormat="1" applyFont="1" applyBorder="1" applyAlignment="1">
      <alignment horizontal="right" vertical="center" wrapText="1"/>
    </xf>
    <xf numFmtId="9" fontId="50" fillId="0" borderId="1" xfId="0" applyNumberFormat="1" applyFont="1" applyBorder="1" applyAlignment="1">
      <alignment horizontal="right" vertical="center" wrapText="1" indent="1"/>
    </xf>
    <xf numFmtId="3" fontId="50" fillId="0" borderId="1" xfId="1" applyNumberFormat="1" applyFont="1" applyBorder="1" applyAlignment="1">
      <alignment horizontal="right" vertical="center" wrapText="1"/>
    </xf>
    <xf numFmtId="165" fontId="66" fillId="0" borderId="1" xfId="0" applyNumberFormat="1" applyFont="1" applyBorder="1" applyAlignment="1">
      <alignment horizontal="right" vertical="center" wrapText="1"/>
    </xf>
    <xf numFmtId="165" fontId="66" fillId="3" borderId="1" xfId="0" applyNumberFormat="1" applyFont="1" applyFill="1" applyBorder="1" applyAlignment="1">
      <alignment horizontal="right" vertical="center" wrapText="1"/>
    </xf>
    <xf numFmtId="0" fontId="66" fillId="3" borderId="1" xfId="0" applyFont="1" applyFill="1" applyBorder="1" applyAlignment="1">
      <alignment vertical="center" wrapText="1"/>
    </xf>
    <xf numFmtId="164" fontId="50" fillId="3" borderId="1" xfId="2" applyNumberFormat="1" applyFont="1" applyFill="1" applyBorder="1" applyAlignment="1">
      <alignment horizontal="right" vertical="center" wrapText="1"/>
    </xf>
    <xf numFmtId="0" fontId="66" fillId="0" borderId="1" xfId="0" applyFont="1" applyBorder="1" applyAlignment="1">
      <alignment horizontal="center" vertical="center" wrapText="1"/>
    </xf>
    <xf numFmtId="0" fontId="66" fillId="0" borderId="1" xfId="0" applyFont="1" applyBorder="1" applyAlignment="1">
      <alignment vertical="center" wrapText="1"/>
    </xf>
    <xf numFmtId="164" fontId="50" fillId="0" borderId="1" xfId="2" applyNumberFormat="1" applyFont="1" applyFill="1" applyBorder="1" applyAlignment="1">
      <alignment horizontal="right" vertical="center" wrapText="1"/>
    </xf>
    <xf numFmtId="9" fontId="50" fillId="0" borderId="1" xfId="2" applyFont="1" applyFill="1" applyBorder="1" applyAlignment="1">
      <alignment horizontal="right" vertical="center" wrapText="1"/>
    </xf>
    <xf numFmtId="0" fontId="46" fillId="3" borderId="1" xfId="0" applyFont="1" applyFill="1" applyBorder="1" applyAlignment="1">
      <alignment horizontal="center" vertical="center" wrapText="1"/>
    </xf>
    <xf numFmtId="3" fontId="66" fillId="0" borderId="1" xfId="0" applyNumberFormat="1" applyFont="1" applyBorder="1" applyAlignment="1">
      <alignment horizontal="right" vertical="center" wrapText="1"/>
    </xf>
    <xf numFmtId="3" fontId="66" fillId="3" borderId="1" xfId="0" applyNumberFormat="1" applyFont="1" applyFill="1" applyBorder="1" applyAlignment="1">
      <alignment horizontal="right" vertical="center" wrapText="1"/>
    </xf>
    <xf numFmtId="164" fontId="66" fillId="0" borderId="1" xfId="0" applyNumberFormat="1" applyFont="1" applyBorder="1" applyAlignment="1">
      <alignment horizontal="right" vertical="center" wrapText="1"/>
    </xf>
    <xf numFmtId="164" fontId="66" fillId="0" borderId="1" xfId="0" applyNumberFormat="1" applyFont="1" applyBorder="1" applyAlignment="1">
      <alignment horizontal="right" vertical="center"/>
    </xf>
    <xf numFmtId="164" fontId="66" fillId="3" borderId="1" xfId="0" applyNumberFormat="1" applyFont="1" applyFill="1" applyBorder="1" applyAlignment="1">
      <alignment horizontal="right" vertical="center" wrapText="1"/>
    </xf>
    <xf numFmtId="3" fontId="66" fillId="4" borderId="1" xfId="0" applyNumberFormat="1" applyFont="1" applyFill="1" applyBorder="1" applyAlignment="1">
      <alignment horizontal="right" vertical="center" wrapText="1"/>
    </xf>
    <xf numFmtId="3" fontId="50" fillId="0" borderId="1" xfId="0" applyNumberFormat="1" applyFont="1" applyBorder="1" applyAlignment="1">
      <alignment horizontal="right" vertical="center"/>
    </xf>
    <xf numFmtId="164" fontId="50" fillId="0" borderId="1" xfId="0" applyNumberFormat="1" applyFont="1" applyBorder="1" applyAlignment="1">
      <alignment horizontal="right" vertical="center"/>
    </xf>
    <xf numFmtId="3" fontId="67" fillId="0" borderId="1" xfId="4" applyNumberFormat="1" applyFont="1" applyBorder="1" applyAlignment="1">
      <alignment horizontal="right" vertical="center"/>
    </xf>
    <xf numFmtId="3" fontId="50" fillId="3" borderId="1" xfId="0" applyNumberFormat="1" applyFont="1" applyFill="1" applyBorder="1" applyAlignment="1">
      <alignment horizontal="right" vertical="center"/>
    </xf>
    <xf numFmtId="164" fontId="50" fillId="3" borderId="1" xfId="0" applyNumberFormat="1" applyFont="1" applyFill="1" applyBorder="1" applyAlignment="1">
      <alignment horizontal="right" vertical="center"/>
    </xf>
    <xf numFmtId="164" fontId="50" fillId="3" borderId="1" xfId="0" applyNumberFormat="1" applyFont="1" applyFill="1" applyBorder="1" applyAlignment="1">
      <alignment horizontal="right" vertical="center" wrapText="1"/>
    </xf>
    <xf numFmtId="9" fontId="50" fillId="3" borderId="1" xfId="0" applyNumberFormat="1" applyFont="1" applyFill="1" applyBorder="1" applyAlignment="1">
      <alignment horizontal="right" vertical="center"/>
    </xf>
    <xf numFmtId="3" fontId="50" fillId="0" borderId="1" xfId="0" applyNumberFormat="1" applyFont="1" applyBorder="1" applyAlignment="1">
      <alignment horizontal="right"/>
    </xf>
    <xf numFmtId="0" fontId="50" fillId="0" borderId="1" xfId="0" applyFont="1" applyBorder="1" applyAlignment="1">
      <alignment horizontal="right"/>
    </xf>
    <xf numFmtId="0" fontId="42" fillId="17" borderId="24" xfId="0" applyFont="1" applyFill="1" applyBorder="1" applyAlignment="1">
      <alignment horizontal="center" vertical="center"/>
    </xf>
    <xf numFmtId="0" fontId="42" fillId="17" borderId="25" xfId="0" applyFont="1" applyFill="1" applyBorder="1" applyAlignment="1">
      <alignment horizontal="center" vertical="center"/>
    </xf>
    <xf numFmtId="0" fontId="42" fillId="17" borderId="26" xfId="0" applyFont="1" applyFill="1" applyBorder="1" applyAlignment="1">
      <alignment horizontal="center" vertical="center"/>
    </xf>
    <xf numFmtId="0" fontId="42" fillId="17" borderId="14" xfId="0" applyFont="1" applyFill="1" applyBorder="1" applyAlignment="1">
      <alignment horizontal="center" vertical="center"/>
    </xf>
    <xf numFmtId="0" fontId="50" fillId="4" borderId="1" xfId="0" applyFont="1" applyFill="1" applyBorder="1" applyAlignment="1">
      <alignment horizontal="left" vertical="center" wrapText="1"/>
    </xf>
    <xf numFmtId="0" fontId="49" fillId="17" borderId="1" xfId="0" applyFont="1" applyFill="1" applyBorder="1" applyAlignment="1">
      <alignment horizontal="center" vertical="center"/>
    </xf>
    <xf numFmtId="164" fontId="50" fillId="0" borderId="1" xfId="0" applyNumberFormat="1" applyFont="1" applyBorder="1" applyAlignment="1">
      <alignment horizontal="right" vertical="center" wrapText="1"/>
    </xf>
    <xf numFmtId="3" fontId="50" fillId="3" borderId="1" xfId="0" applyNumberFormat="1" applyFont="1" applyFill="1" applyBorder="1" applyAlignment="1">
      <alignment horizontal="right" vertical="center" wrapText="1"/>
    </xf>
    <xf numFmtId="10" fontId="50" fillId="3" borderId="1" xfId="0" applyNumberFormat="1" applyFont="1" applyFill="1" applyBorder="1" applyAlignment="1">
      <alignment horizontal="right" vertical="center" wrapText="1"/>
    </xf>
    <xf numFmtId="9" fontId="69" fillId="0" borderId="1" xfId="2" applyFont="1" applyFill="1" applyBorder="1" applyAlignment="1">
      <alignment horizontal="right" vertical="center" wrapText="1"/>
    </xf>
    <xf numFmtId="0" fontId="20" fillId="0" borderId="1" xfId="0" applyFont="1" applyBorder="1" applyAlignment="1">
      <alignment horizontal="left" vertical="center" wrapText="1"/>
    </xf>
    <xf numFmtId="0" fontId="69" fillId="0" borderId="1" xfId="0" applyFont="1" applyBorder="1" applyAlignment="1">
      <alignment horizontal="right" vertical="center" wrapText="1"/>
    </xf>
    <xf numFmtId="0" fontId="70" fillId="6" borderId="1" xfId="0" applyFont="1" applyFill="1" applyBorder="1" applyAlignment="1">
      <alignment horizontal="left" vertical="center" wrapText="1"/>
    </xf>
    <xf numFmtId="3" fontId="70" fillId="6" borderId="1" xfId="4" applyNumberFormat="1" applyFont="1" applyFill="1" applyBorder="1" applyAlignment="1">
      <alignment horizontal="right" vertical="center" wrapText="1"/>
    </xf>
    <xf numFmtId="0" fontId="50" fillId="6" borderId="1" xfId="0" applyFont="1" applyFill="1" applyBorder="1" applyAlignment="1">
      <alignment horizontal="left" vertical="center" wrapText="1"/>
    </xf>
    <xf numFmtId="3" fontId="71" fillId="6" borderId="1" xfId="4" applyNumberFormat="1" applyFont="1" applyFill="1" applyBorder="1" applyAlignment="1">
      <alignment horizontal="right" vertical="center" wrapText="1"/>
    </xf>
    <xf numFmtId="0" fontId="70" fillId="10" borderId="1" xfId="0" applyFont="1" applyFill="1" applyBorder="1" applyAlignment="1">
      <alignment horizontal="left" vertical="center" wrapText="1"/>
    </xf>
    <xf numFmtId="9" fontId="70" fillId="10" borderId="1" xfId="4" applyNumberFormat="1" applyFont="1" applyFill="1" applyBorder="1" applyAlignment="1">
      <alignment horizontal="right" vertical="center" wrapText="1"/>
    </xf>
    <xf numFmtId="0" fontId="50" fillId="10" borderId="1" xfId="0" applyFont="1" applyFill="1" applyBorder="1" applyAlignment="1">
      <alignment horizontal="left" vertical="center" wrapText="1"/>
    </xf>
    <xf numFmtId="0" fontId="50" fillId="10" borderId="1" xfId="0" applyFont="1" applyFill="1" applyBorder="1" applyAlignment="1">
      <alignment horizontal="left" wrapText="1"/>
    </xf>
    <xf numFmtId="164" fontId="71" fillId="10" borderId="1" xfId="4" applyNumberFormat="1" applyFont="1" applyFill="1" applyBorder="1" applyAlignment="1">
      <alignment horizontal="right" vertical="center" wrapText="1"/>
    </xf>
    <xf numFmtId="0" fontId="20" fillId="9" borderId="1" xfId="0" applyFont="1" applyFill="1" applyBorder="1" applyAlignment="1">
      <alignment horizontal="left" vertical="center" wrapText="1"/>
    </xf>
    <xf numFmtId="9" fontId="71" fillId="9" borderId="1" xfId="4" applyNumberFormat="1" applyFont="1" applyFill="1" applyBorder="1" applyAlignment="1">
      <alignment horizontal="right" vertical="center" wrapText="1"/>
    </xf>
    <xf numFmtId="3" fontId="70" fillId="21" borderId="1" xfId="4" applyNumberFormat="1" applyFont="1" applyFill="1" applyBorder="1" applyAlignment="1">
      <alignment horizontal="right" vertical="center" wrapText="1"/>
    </xf>
    <xf numFmtId="0" fontId="62" fillId="0" borderId="1" xfId="0" applyFont="1" applyBorder="1" applyAlignment="1">
      <alignment horizontal="left" vertical="top" wrapText="1"/>
    </xf>
    <xf numFmtId="0" fontId="66" fillId="0" borderId="1" xfId="0" applyFont="1" applyBorder="1" applyAlignment="1">
      <alignment horizontal="left" vertical="top" wrapText="1"/>
    </xf>
    <xf numFmtId="3" fontId="46" fillId="0" borderId="1" xfId="4" applyNumberFormat="1" applyFont="1" applyBorder="1" applyAlignment="1">
      <alignment horizontal="right" vertical="center" wrapText="1"/>
    </xf>
    <xf numFmtId="0" fontId="62" fillId="22" borderId="1" xfId="0" applyFont="1" applyFill="1" applyBorder="1" applyAlignment="1">
      <alignment horizontal="left" vertical="top" wrapText="1"/>
    </xf>
    <xf numFmtId="0" fontId="50" fillId="0" borderId="1" xfId="0" applyFont="1" applyBorder="1" applyAlignment="1">
      <alignment horizontal="left" vertical="top" wrapText="1"/>
    </xf>
    <xf numFmtId="0" fontId="70" fillId="3" borderId="1" xfId="0" applyFont="1" applyFill="1" applyBorder="1" applyAlignment="1">
      <alignment horizontal="left" vertical="top" wrapText="1"/>
    </xf>
    <xf numFmtId="9" fontId="70" fillId="9" borderId="1" xfId="4" applyNumberFormat="1" applyFont="1" applyFill="1" applyBorder="1" applyAlignment="1">
      <alignment horizontal="right" vertical="center" wrapText="1"/>
    </xf>
    <xf numFmtId="0" fontId="50" fillId="3" borderId="1" xfId="0" applyFont="1" applyFill="1" applyBorder="1" applyAlignment="1">
      <alignment horizontal="left" vertical="top" wrapText="1"/>
    </xf>
    <xf numFmtId="0" fontId="70" fillId="0" borderId="1" xfId="0" applyFont="1" applyBorder="1" applyAlignment="1">
      <alignment horizontal="left" vertical="top" wrapText="1"/>
    </xf>
    <xf numFmtId="3" fontId="66" fillId="0" borderId="1" xfId="4" applyNumberFormat="1" applyFont="1" applyBorder="1" applyAlignment="1">
      <alignment horizontal="right" vertical="center" wrapText="1"/>
    </xf>
    <xf numFmtId="3" fontId="71" fillId="6" borderId="1" xfId="0" applyNumberFormat="1" applyFont="1" applyFill="1" applyBorder="1" applyAlignment="1">
      <alignment horizontal="right" vertical="center" wrapText="1"/>
    </xf>
    <xf numFmtId="3" fontId="71" fillId="10" borderId="1" xfId="0" applyNumberFormat="1" applyFont="1" applyFill="1" applyBorder="1" applyAlignment="1">
      <alignment horizontal="right" vertical="center" wrapText="1"/>
    </xf>
    <xf numFmtId="0" fontId="50" fillId="22" borderId="1" xfId="0" applyFont="1" applyFill="1" applyBorder="1" applyAlignment="1">
      <alignment horizontal="left" vertical="top" wrapText="1"/>
    </xf>
    <xf numFmtId="164" fontId="71" fillId="21" borderId="1" xfId="0" applyNumberFormat="1" applyFont="1" applyFill="1" applyBorder="1" applyAlignment="1">
      <alignment horizontal="right" vertical="center" wrapText="1"/>
    </xf>
    <xf numFmtId="164" fontId="50" fillId="22" borderId="1" xfId="0" applyNumberFormat="1" applyFont="1" applyFill="1" applyBorder="1" applyAlignment="1">
      <alignment vertical="center" wrapText="1"/>
    </xf>
    <xf numFmtId="164" fontId="50" fillId="4" borderId="1" xfId="0" applyNumberFormat="1" applyFont="1" applyFill="1" applyBorder="1" applyAlignment="1">
      <alignment horizontal="left" vertical="center" wrapText="1"/>
    </xf>
    <xf numFmtId="0" fontId="71" fillId="0" borderId="1" xfId="0" applyFont="1" applyBorder="1" applyAlignment="1">
      <alignment horizontal="left" vertical="center" wrapText="1"/>
    </xf>
    <xf numFmtId="3" fontId="71" fillId="0" borderId="1" xfId="0" applyNumberFormat="1" applyFont="1" applyBorder="1" applyAlignment="1">
      <alignment horizontal="right" vertical="center" wrapText="1"/>
    </xf>
    <xf numFmtId="3" fontId="70" fillId="0" borderId="1" xfId="0" applyNumberFormat="1" applyFont="1" applyBorder="1" applyAlignment="1">
      <alignment horizontal="right" vertical="center" wrapText="1"/>
    </xf>
    <xf numFmtId="0" fontId="20" fillId="22" borderId="1" xfId="0" applyFont="1" applyFill="1" applyBorder="1" applyAlignment="1">
      <alignment horizontal="left" vertical="center" wrapText="1"/>
    </xf>
    <xf numFmtId="0" fontId="50" fillId="22" borderId="1" xfId="0" applyFont="1" applyFill="1" applyBorder="1" applyAlignment="1">
      <alignment horizontal="right" vertical="center" wrapText="1"/>
    </xf>
    <xf numFmtId="164" fontId="71" fillId="0" borderId="1" xfId="2" applyNumberFormat="1" applyFont="1" applyFill="1" applyBorder="1" applyAlignment="1">
      <alignment horizontal="right" vertical="center" wrapText="1"/>
    </xf>
    <xf numFmtId="0" fontId="20" fillId="0" borderId="1" xfId="0" applyFont="1" applyBorder="1" applyAlignment="1">
      <alignment wrapText="1"/>
    </xf>
    <xf numFmtId="0" fontId="70" fillId="0" borderId="1" xfId="0" applyFont="1" applyBorder="1" applyAlignment="1">
      <alignment horizontal="center" vertical="center" wrapText="1"/>
    </xf>
    <xf numFmtId="0" fontId="70" fillId="0" borderId="1" xfId="0" applyFont="1" applyBorder="1" applyAlignment="1">
      <alignment horizontal="right" vertical="center" wrapText="1"/>
    </xf>
    <xf numFmtId="0" fontId="71" fillId="0" borderId="1" xfId="0" applyFont="1" applyBorder="1" applyAlignment="1">
      <alignment horizontal="center" vertical="center" wrapText="1"/>
    </xf>
    <xf numFmtId="0" fontId="71" fillId="0" borderId="1" xfId="0" applyFont="1" applyBorder="1" applyAlignment="1">
      <alignment horizontal="right" vertical="center" wrapText="1"/>
    </xf>
    <xf numFmtId="0" fontId="70" fillId="0" borderId="1" xfId="0" applyFont="1" applyBorder="1" applyAlignment="1">
      <alignment wrapText="1"/>
    </xf>
    <xf numFmtId="9" fontId="70" fillId="0" borderId="1" xfId="0" applyNumberFormat="1" applyFont="1" applyBorder="1" applyAlignment="1">
      <alignment horizontal="right" vertical="center" wrapText="1"/>
    </xf>
    <xf numFmtId="9" fontId="71" fillId="0" borderId="1" xfId="0" applyNumberFormat="1" applyFont="1" applyBorder="1" applyAlignment="1">
      <alignment horizontal="right" vertical="center" wrapText="1"/>
    </xf>
    <xf numFmtId="0" fontId="70" fillId="0" borderId="1" xfId="0" applyFont="1" applyBorder="1" applyAlignment="1">
      <alignment horizontal="left" wrapText="1"/>
    </xf>
    <xf numFmtId="3" fontId="70" fillId="6" borderId="1" xfId="0" applyNumberFormat="1" applyFont="1" applyFill="1" applyBorder="1" applyAlignment="1">
      <alignment horizontal="right" vertical="center" wrapText="1"/>
    </xf>
    <xf numFmtId="0" fontId="50" fillId="0" borderId="1" xfId="0" applyFont="1" applyBorder="1" applyAlignment="1">
      <alignment horizontal="left" wrapText="1"/>
    </xf>
    <xf numFmtId="0" fontId="20" fillId="0" borderId="1" xfId="0" applyFont="1" applyBorder="1" applyAlignment="1">
      <alignment horizontal="left" wrapText="1"/>
    </xf>
    <xf numFmtId="9" fontId="70" fillId="0" borderId="1" xfId="0" applyNumberFormat="1" applyFont="1" applyBorder="1" applyAlignment="1">
      <alignment horizontal="center" vertical="center" wrapText="1"/>
    </xf>
    <xf numFmtId="9" fontId="70" fillId="6" borderId="1" xfId="0" applyNumberFormat="1" applyFont="1" applyFill="1" applyBorder="1" applyAlignment="1">
      <alignment horizontal="right" vertical="center" wrapText="1"/>
    </xf>
    <xf numFmtId="9" fontId="71" fillId="6" borderId="1" xfId="0" applyNumberFormat="1" applyFont="1" applyFill="1" applyBorder="1" applyAlignment="1">
      <alignment horizontal="right" vertical="center" wrapText="1"/>
    </xf>
    <xf numFmtId="0" fontId="62" fillId="0" borderId="0" xfId="0" applyFont="1" applyAlignment="1">
      <alignment wrapText="1"/>
    </xf>
    <xf numFmtId="3" fontId="64" fillId="0" borderId="1" xfId="0" applyNumberFormat="1" applyFont="1" applyBorder="1" applyAlignment="1">
      <alignment horizontal="right" vertical="center" wrapText="1"/>
    </xf>
    <xf numFmtId="0" fontId="42" fillId="17" borderId="1" xfId="0" applyFont="1" applyFill="1" applyBorder="1" applyAlignment="1">
      <alignment horizontal="right" vertic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center" vertical="center" wrapText="1"/>
    </xf>
    <xf numFmtId="0" fontId="62" fillId="0" borderId="0" xfId="0" applyFont="1" applyAlignment="1">
      <alignment horizontal="center" vertical="center" wrapText="1"/>
    </xf>
    <xf numFmtId="0" fontId="42" fillId="17" borderId="15" xfId="0" applyFont="1" applyFill="1" applyBorder="1" applyAlignment="1">
      <alignment horizontal="center" vertical="center"/>
    </xf>
    <xf numFmtId="0" fontId="50" fillId="0" borderId="2" xfId="0" applyFont="1" applyBorder="1" applyAlignment="1">
      <alignment horizontal="left" vertical="center" wrapText="1"/>
    </xf>
    <xf numFmtId="0" fontId="42" fillId="17" borderId="14" xfId="0" applyFont="1" applyFill="1" applyBorder="1" applyAlignment="1">
      <alignment horizontal="left" vertical="top" wrapText="1"/>
    </xf>
    <xf numFmtId="0" fontId="20" fillId="2" borderId="1" xfId="0" applyFont="1" applyFill="1" applyBorder="1" applyAlignment="1">
      <alignment horizontal="center" vertical="top" wrapText="1"/>
    </xf>
    <xf numFmtId="0" fontId="41" fillId="2" borderId="1" xfId="3" applyFont="1" applyFill="1" applyBorder="1" applyAlignment="1">
      <alignment horizontal="left" vertical="top" wrapText="1"/>
    </xf>
    <xf numFmtId="0" fontId="41" fillId="2" borderId="1" xfId="3" applyFont="1" applyFill="1" applyBorder="1" applyAlignment="1">
      <alignment horizontal="center" vertical="top" wrapText="1"/>
    </xf>
    <xf numFmtId="0" fontId="41" fillId="2" borderId="1" xfId="3" applyFont="1" applyFill="1" applyBorder="1" applyAlignment="1">
      <alignment horizontal="center" vertical="center" wrapText="1"/>
    </xf>
    <xf numFmtId="0" fontId="46" fillId="2" borderId="1" xfId="0" applyFont="1" applyFill="1" applyBorder="1" applyAlignment="1">
      <alignment horizontal="center" vertical="top" wrapText="1"/>
    </xf>
    <xf numFmtId="0" fontId="14" fillId="0" borderId="2" xfId="0" applyFont="1" applyBorder="1" applyAlignment="1">
      <alignment horizontal="left" vertical="center" wrapText="1"/>
    </xf>
    <xf numFmtId="0" fontId="42" fillId="17" borderId="27" xfId="0" applyFont="1" applyFill="1" applyBorder="1" applyAlignment="1">
      <alignment horizontal="center" vertical="center"/>
    </xf>
    <xf numFmtId="0" fontId="42" fillId="17" borderId="0" xfId="0" applyFont="1" applyFill="1" applyAlignment="1">
      <alignment horizontal="left" vertical="center" wrapText="1"/>
    </xf>
    <xf numFmtId="0" fontId="42" fillId="17" borderId="28" xfId="0" applyFont="1" applyFill="1" applyBorder="1" applyAlignment="1">
      <alignment horizontal="center" vertical="center"/>
    </xf>
    <xf numFmtId="0" fontId="42" fillId="17" borderId="19" xfId="0" applyFont="1" applyFill="1" applyBorder="1" applyAlignment="1">
      <alignment horizontal="center" vertical="center"/>
    </xf>
    <xf numFmtId="0" fontId="62" fillId="0" borderId="1" xfId="0" applyFont="1" applyBorder="1" applyAlignment="1">
      <alignment horizontal="left" vertical="center" wrapText="1"/>
    </xf>
    <xf numFmtId="0" fontId="14" fillId="4" borderId="1" xfId="0" applyFont="1" applyFill="1" applyBorder="1" applyAlignment="1">
      <alignment horizontal="right" vertical="center" wrapText="1"/>
    </xf>
    <xf numFmtId="1" fontId="62" fillId="9" borderId="1" xfId="2" applyNumberFormat="1" applyFont="1" applyFill="1" applyBorder="1" applyAlignment="1">
      <alignment horizontal="right" vertical="center" wrapText="1"/>
    </xf>
    <xf numFmtId="1" fontId="65" fillId="9" borderId="1" xfId="2" applyNumberFormat="1" applyFont="1" applyFill="1" applyBorder="1" applyAlignment="1">
      <alignment horizontal="right" vertical="center" wrapText="1"/>
    </xf>
    <xf numFmtId="0" fontId="14" fillId="0" borderId="1" xfId="0" applyFont="1" applyBorder="1" applyAlignment="1">
      <alignment horizontal="left" vertical="center" wrapText="1"/>
    </xf>
    <xf numFmtId="1" fontId="62" fillId="6" borderId="1" xfId="0" applyNumberFormat="1" applyFont="1" applyFill="1" applyBorder="1" applyAlignment="1">
      <alignment horizontal="right" vertical="center" wrapText="1"/>
    </xf>
    <xf numFmtId="1" fontId="62" fillId="3" borderId="1" xfId="0" applyNumberFormat="1" applyFont="1" applyFill="1" applyBorder="1" applyAlignment="1">
      <alignment horizontal="right" vertical="center" wrapText="1"/>
    </xf>
    <xf numFmtId="0" fontId="14" fillId="0" borderId="1" xfId="0" applyFont="1" applyBorder="1" applyAlignment="1">
      <alignment horizontal="right" vertical="center" wrapText="1"/>
    </xf>
    <xf numFmtId="0" fontId="62" fillId="6" borderId="1" xfId="0" applyFont="1" applyFill="1" applyBorder="1" applyAlignment="1">
      <alignment horizontal="left" vertical="center" wrapText="1"/>
    </xf>
    <xf numFmtId="0" fontId="62" fillId="0" borderId="1" xfId="0" applyFont="1" applyBorder="1" applyAlignment="1">
      <alignment horizontal="left"/>
    </xf>
    <xf numFmtId="0" fontId="62" fillId="6" borderId="1" xfId="0" applyFont="1" applyFill="1" applyBorder="1" applyAlignment="1">
      <alignment horizontal="center" vertical="center" wrapText="1"/>
    </xf>
    <xf numFmtId="0" fontId="62"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62" fillId="8" borderId="1" xfId="0" applyFont="1" applyFill="1" applyBorder="1" applyAlignment="1">
      <alignment horizontal="center"/>
    </xf>
    <xf numFmtId="0" fontId="62" fillId="8" borderId="1" xfId="0" applyFont="1" applyFill="1" applyBorder="1" applyAlignment="1">
      <alignment horizontal="center" vertical="center"/>
    </xf>
    <xf numFmtId="0" fontId="62" fillId="10" borderId="1" xfId="0" applyFont="1" applyFill="1" applyBorder="1" applyAlignment="1">
      <alignment horizontal="left" vertical="center" wrapText="1"/>
    </xf>
    <xf numFmtId="0" fontId="62" fillId="4" borderId="1" xfId="0" applyFont="1" applyFill="1" applyBorder="1" applyAlignment="1">
      <alignment horizontal="left"/>
    </xf>
    <xf numFmtId="0" fontId="62" fillId="10" borderId="1" xfId="0" applyFont="1" applyFill="1" applyBorder="1" applyAlignment="1">
      <alignment wrapText="1"/>
    </xf>
    <xf numFmtId="0" fontId="62" fillId="4" borderId="1" xfId="0" applyFont="1" applyFill="1" applyBorder="1" applyAlignment="1">
      <alignment wrapText="1"/>
    </xf>
    <xf numFmtId="3" fontId="62" fillId="4" borderId="1" xfId="0" applyNumberFormat="1" applyFont="1" applyFill="1" applyBorder="1" applyAlignment="1">
      <alignment vertical="center" wrapText="1"/>
    </xf>
    <xf numFmtId="0" fontId="62"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62" fillId="10" borderId="1" xfId="0" applyFont="1" applyFill="1" applyBorder="1" applyAlignment="1">
      <alignment horizontal="center"/>
    </xf>
    <xf numFmtId="0" fontId="62" fillId="10" borderId="1" xfId="0" applyFont="1" applyFill="1" applyBorder="1" applyAlignment="1">
      <alignment horizontal="center" vertical="center"/>
    </xf>
    <xf numFmtId="0" fontId="62" fillId="4" borderId="1" xfId="0" applyFont="1" applyFill="1" applyBorder="1" applyAlignment="1">
      <alignment horizontal="center"/>
    </xf>
    <xf numFmtId="0" fontId="62" fillId="21" borderId="1" xfId="0" applyFont="1" applyFill="1" applyBorder="1" applyAlignment="1">
      <alignment horizontal="center" vertical="center"/>
    </xf>
    <xf numFmtId="3" fontId="62" fillId="0" borderId="1" xfId="0" applyNumberFormat="1" applyFont="1" applyBorder="1" applyAlignment="1">
      <alignment horizontal="left" vertical="center" wrapText="1"/>
    </xf>
    <xf numFmtId="3" fontId="62" fillId="22" borderId="1" xfId="0" applyNumberFormat="1" applyFont="1" applyFill="1" applyBorder="1" applyAlignment="1">
      <alignment horizontal="left" vertical="center" wrapText="1"/>
    </xf>
    <xf numFmtId="0" fontId="62" fillId="22" borderId="1" xfId="0" applyFont="1" applyFill="1" applyBorder="1" applyAlignment="1">
      <alignment horizontal="left" vertical="center" wrapText="1"/>
    </xf>
    <xf numFmtId="0" fontId="62" fillId="21" borderId="1" xfId="0" applyFont="1" applyFill="1" applyBorder="1" applyAlignment="1">
      <alignment horizontal="left" vertical="center" wrapText="1"/>
    </xf>
    <xf numFmtId="3" fontId="62" fillId="21" borderId="1" xfId="0" applyNumberFormat="1" applyFont="1" applyFill="1" applyBorder="1" applyAlignment="1">
      <alignment horizontal="left" vertical="center" wrapText="1"/>
    </xf>
    <xf numFmtId="3" fontId="62" fillId="6" borderId="1" xfId="0" applyNumberFormat="1" applyFont="1" applyFill="1" applyBorder="1" applyAlignment="1">
      <alignment horizontal="left" vertical="center" wrapText="1"/>
    </xf>
    <xf numFmtId="0" fontId="23" fillId="3" borderId="28" xfId="0" applyFont="1" applyFill="1" applyBorder="1" applyAlignment="1">
      <alignment horizontal="center" vertical="center" wrapText="1"/>
    </xf>
    <xf numFmtId="0" fontId="23" fillId="3" borderId="4" xfId="0" applyFont="1" applyFill="1" applyBorder="1" applyAlignment="1">
      <alignment horizontal="left" vertical="center" wrapText="1"/>
    </xf>
    <xf numFmtId="0" fontId="62" fillId="4" borderId="1" xfId="0" applyFont="1" applyFill="1" applyBorder="1" applyAlignment="1">
      <alignment horizontal="center" vertical="center" wrapText="1"/>
    </xf>
    <xf numFmtId="0" fontId="14" fillId="6" borderId="1"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23" fillId="3" borderId="4" xfId="0" applyFont="1" applyFill="1" applyBorder="1" applyAlignment="1">
      <alignment horizontal="center" vertical="center" wrapText="1"/>
    </xf>
    <xf numFmtId="0" fontId="14" fillId="0" borderId="2" xfId="0" applyFont="1" applyBorder="1" applyAlignment="1">
      <alignment horizontal="center" vertical="center" wrapText="1"/>
    </xf>
    <xf numFmtId="0" fontId="64" fillId="22" borderId="1" xfId="0" applyFont="1" applyFill="1" applyBorder="1" applyAlignment="1">
      <alignment horizontal="center" vertical="center" wrapText="1"/>
    </xf>
    <xf numFmtId="0" fontId="64" fillId="4" borderId="1" xfId="0" applyFont="1" applyFill="1" applyBorder="1" applyAlignment="1">
      <alignment horizontal="center" vertical="center" wrapText="1"/>
    </xf>
    <xf numFmtId="0" fontId="14" fillId="8" borderId="1" xfId="0" applyFont="1" applyFill="1" applyBorder="1" applyAlignment="1">
      <alignment horizontal="left" vertical="center" wrapText="1"/>
    </xf>
    <xf numFmtId="0" fontId="49" fillId="17" borderId="4" xfId="0" applyFont="1" applyFill="1" applyBorder="1" applyAlignment="1">
      <alignment horizontal="center" vertical="center"/>
    </xf>
    <xf numFmtId="0" fontId="23" fillId="3" borderId="15" xfId="0" applyFont="1" applyFill="1" applyBorder="1" applyAlignment="1">
      <alignment horizontal="center" vertical="center" wrapText="1"/>
    </xf>
    <xf numFmtId="0" fontId="14" fillId="22" borderId="1" xfId="0" applyFont="1" applyFill="1" applyBorder="1" applyAlignment="1">
      <alignment horizontal="center" vertical="center" wrapText="1"/>
    </xf>
    <xf numFmtId="0" fontId="14" fillId="22" borderId="1" xfId="0" applyFont="1" applyFill="1" applyBorder="1" applyAlignment="1">
      <alignment horizontal="left" vertical="center" wrapText="1"/>
    </xf>
    <xf numFmtId="1" fontId="64" fillId="4" borderId="1" xfId="0" applyNumberFormat="1" applyFont="1" applyFill="1" applyBorder="1" applyAlignment="1">
      <alignment horizontal="right" vertical="center" wrapText="1"/>
    </xf>
    <xf numFmtId="0" fontId="20" fillId="16"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65" fillId="4" borderId="1" xfId="0" applyFont="1" applyFill="1" applyBorder="1" applyAlignment="1">
      <alignment horizontal="center" vertical="center" wrapText="1"/>
    </xf>
    <xf numFmtId="0" fontId="68" fillId="17" borderId="1" xfId="3" applyFont="1" applyFill="1" applyBorder="1" applyAlignment="1">
      <alignment vertical="top" wrapText="1"/>
    </xf>
    <xf numFmtId="0" fontId="14" fillId="6" borderId="2" xfId="0" applyFont="1" applyFill="1" applyBorder="1" applyAlignment="1">
      <alignment horizontal="center" vertical="center" wrapText="1"/>
    </xf>
    <xf numFmtId="0" fontId="62" fillId="10" borderId="2" xfId="0" applyFont="1" applyFill="1" applyBorder="1" applyAlignment="1">
      <alignment horizontal="center"/>
    </xf>
    <xf numFmtId="0" fontId="72" fillId="6" borderId="2" xfId="0" applyFont="1" applyFill="1" applyBorder="1" applyAlignment="1">
      <alignment horizontal="center" vertical="center" wrapText="1"/>
    </xf>
    <xf numFmtId="0" fontId="14" fillId="21" borderId="1" xfId="0" applyFont="1" applyFill="1" applyBorder="1" applyAlignment="1">
      <alignment horizontal="left" vertical="center" wrapText="1"/>
    </xf>
    <xf numFmtId="0" fontId="62" fillId="21" borderId="1" xfId="0" applyFont="1" applyFill="1" applyBorder="1" applyAlignment="1">
      <alignment horizontal="center"/>
    </xf>
    <xf numFmtId="0" fontId="14" fillId="21" borderId="1" xfId="0" applyFont="1" applyFill="1" applyBorder="1" applyAlignment="1">
      <alignment horizontal="center" vertical="center" wrapText="1"/>
    </xf>
    <xf numFmtId="0" fontId="65" fillId="0" borderId="1" xfId="0" applyFont="1" applyBorder="1" applyAlignment="1">
      <alignment horizontal="center" vertical="center" wrapText="1"/>
    </xf>
    <xf numFmtId="0" fontId="65" fillId="0" borderId="1" xfId="0" applyFont="1" applyBorder="1" applyAlignment="1">
      <alignment horizontal="center" wrapText="1"/>
    </xf>
    <xf numFmtId="0" fontId="14" fillId="22" borderId="1" xfId="0" applyFont="1" applyFill="1" applyBorder="1" applyAlignment="1">
      <alignment wrapText="1"/>
    </xf>
    <xf numFmtId="0" fontId="72" fillId="22" borderId="1" xfId="0" applyFont="1" applyFill="1" applyBorder="1" applyAlignment="1">
      <alignment horizontal="center" wrapText="1"/>
    </xf>
    <xf numFmtId="1" fontId="65" fillId="0" borderId="1" xfId="2" applyNumberFormat="1" applyFont="1" applyFill="1" applyBorder="1" applyAlignment="1">
      <alignment horizontal="center" wrapText="1"/>
    </xf>
    <xf numFmtId="3" fontId="65" fillId="0" borderId="1" xfId="0" applyNumberFormat="1" applyFont="1" applyBorder="1" applyAlignment="1">
      <alignment horizontal="center" wrapText="1"/>
    </xf>
    <xf numFmtId="0" fontId="23" fillId="8" borderId="1" xfId="0" applyFont="1" applyFill="1" applyBorder="1" applyAlignment="1">
      <alignment horizontal="center" vertical="center" wrapText="1"/>
    </xf>
    <xf numFmtId="0" fontId="62" fillId="0" borderId="1" xfId="0" applyFont="1" applyBorder="1" applyAlignment="1">
      <alignment horizontal="center"/>
    </xf>
    <xf numFmtId="0" fontId="34" fillId="2" borderId="1" xfId="0" applyFont="1" applyFill="1" applyBorder="1" applyAlignment="1">
      <alignment horizontal="left" vertical="top" wrapText="1"/>
    </xf>
    <xf numFmtId="0" fontId="23" fillId="4" borderId="3" xfId="0" applyFont="1" applyFill="1" applyBorder="1" applyAlignment="1">
      <alignment horizontal="center" vertical="center" wrapText="1"/>
    </xf>
    <xf numFmtId="0" fontId="49" fillId="17" borderId="14" xfId="0" applyFont="1" applyFill="1" applyBorder="1" applyAlignment="1">
      <alignment horizontal="center" vertical="center"/>
    </xf>
    <xf numFmtId="0" fontId="65" fillId="4" borderId="2" xfId="0" applyFont="1" applyFill="1" applyBorder="1" applyAlignment="1">
      <alignment horizontal="center" vertical="center" wrapText="1"/>
    </xf>
    <xf numFmtId="0" fontId="12" fillId="0" borderId="4" xfId="0" applyFont="1" applyBorder="1" applyAlignment="1">
      <alignment vertical="top" wrapText="1"/>
    </xf>
    <xf numFmtId="0" fontId="3" fillId="0" borderId="28" xfId="3" applyBorder="1" applyAlignment="1">
      <alignment horizontal="left" vertical="top" wrapText="1"/>
    </xf>
    <xf numFmtId="0" fontId="3" fillId="0" borderId="30" xfId="3" applyFill="1" applyBorder="1" applyAlignment="1">
      <alignment horizontal="left" vertical="top" wrapText="1"/>
    </xf>
    <xf numFmtId="0" fontId="43" fillId="17" borderId="2" xfId="3" applyFont="1" applyFill="1" applyBorder="1" applyAlignment="1">
      <alignment horizontal="left" vertical="top" wrapText="1"/>
    </xf>
    <xf numFmtId="0" fontId="42" fillId="19" borderId="2" xfId="0" applyFont="1" applyFill="1" applyBorder="1" applyAlignment="1">
      <alignment vertical="top" wrapText="1"/>
    </xf>
    <xf numFmtId="0" fontId="12" fillId="0" borderId="29" xfId="0" applyFont="1" applyBorder="1" applyAlignment="1">
      <alignment horizontal="left" vertical="top" wrapText="1"/>
    </xf>
    <xf numFmtId="0" fontId="16" fillId="18" borderId="2" xfId="0" applyFont="1" applyFill="1" applyBorder="1" applyAlignment="1">
      <alignment vertical="top" wrapText="1"/>
    </xf>
    <xf numFmtId="0" fontId="22" fillId="0" borderId="4" xfId="0" applyFont="1" applyBorder="1" applyAlignment="1">
      <alignment horizontal="left" vertical="top" wrapText="1"/>
    </xf>
    <xf numFmtId="0" fontId="42" fillId="17" borderId="2" xfId="0" applyFont="1" applyFill="1" applyBorder="1" applyAlignment="1">
      <alignment horizontal="left" vertical="top" wrapText="1"/>
    </xf>
    <xf numFmtId="0" fontId="3" fillId="0" borderId="29" xfId="3" applyBorder="1" applyAlignment="1">
      <alignment horizontal="left" vertical="top" wrapText="1"/>
    </xf>
    <xf numFmtId="0" fontId="41" fillId="14" borderId="1" xfId="3" applyFont="1" applyFill="1" applyBorder="1" applyAlignment="1">
      <alignment horizontal="left" vertical="top" wrapText="1"/>
    </xf>
    <xf numFmtId="0" fontId="41" fillId="14" borderId="1" xfId="3" applyFont="1" applyFill="1" applyBorder="1" applyAlignment="1">
      <alignment horizontal="center" vertical="center" wrapText="1"/>
    </xf>
    <xf numFmtId="0" fontId="46" fillId="15" borderId="1" xfId="0" applyFont="1" applyFill="1" applyBorder="1" applyAlignment="1">
      <alignment horizontal="center" vertical="center" wrapText="1"/>
    </xf>
    <xf numFmtId="0" fontId="72" fillId="18" borderId="1" xfId="0" applyFont="1" applyFill="1" applyBorder="1" applyAlignment="1">
      <alignment horizontal="center" vertical="top" wrapText="1"/>
    </xf>
    <xf numFmtId="0" fontId="73" fillId="15" borderId="1" xfId="3" applyFont="1" applyFill="1" applyBorder="1" applyAlignment="1">
      <alignment horizontal="left" vertical="top" wrapText="1"/>
    </xf>
    <xf numFmtId="0" fontId="73" fillId="15" borderId="1" xfId="3" applyFont="1" applyFill="1" applyBorder="1" applyAlignment="1">
      <alignment horizontal="center" vertical="center" wrapText="1"/>
    </xf>
    <xf numFmtId="0" fontId="73" fillId="18" borderId="1" xfId="3" applyFont="1" applyFill="1" applyBorder="1" applyAlignment="1">
      <alignment horizontal="left" vertical="top" wrapText="1"/>
    </xf>
    <xf numFmtId="0" fontId="73" fillId="15" borderId="1" xfId="3" applyFont="1" applyFill="1" applyBorder="1" applyAlignment="1">
      <alignment horizontal="center" vertical="top" wrapText="1"/>
    </xf>
    <xf numFmtId="0" fontId="73" fillId="18" borderId="1" xfId="3" applyFont="1" applyFill="1" applyBorder="1" applyAlignment="1">
      <alignment horizontal="center" vertical="top" wrapText="1"/>
    </xf>
    <xf numFmtId="0" fontId="73" fillId="16" borderId="1" xfId="3" applyFont="1" applyFill="1" applyBorder="1" applyAlignment="1">
      <alignment horizontal="left" vertical="top" wrapText="1"/>
    </xf>
    <xf numFmtId="0" fontId="73" fillId="16" borderId="1" xfId="3" applyFont="1" applyFill="1" applyBorder="1" applyAlignment="1">
      <alignment horizontal="center" vertical="center" wrapText="1"/>
    </xf>
    <xf numFmtId="0" fontId="12" fillId="10" borderId="1" xfId="0" applyFont="1" applyFill="1" applyBorder="1" applyAlignment="1">
      <alignment horizontal="left" vertical="top" wrapText="1"/>
    </xf>
    <xf numFmtId="0" fontId="12" fillId="10" borderId="4" xfId="0" applyFont="1" applyFill="1" applyBorder="1" applyAlignment="1">
      <alignment horizontal="left" vertical="top" wrapText="1"/>
    </xf>
    <xf numFmtId="0" fontId="12" fillId="6" borderId="14" xfId="0" applyFont="1" applyFill="1" applyBorder="1" applyAlignment="1">
      <alignment horizontal="left" vertical="top" wrapText="1"/>
    </xf>
    <xf numFmtId="164" fontId="0" fillId="0" borderId="0" xfId="2" applyNumberFormat="1" applyFont="1" applyAlignment="1">
      <alignment wrapText="1"/>
    </xf>
    <xf numFmtId="164" fontId="50" fillId="0" borderId="1" xfId="2" applyNumberFormat="1" applyFont="1" applyBorder="1" applyAlignment="1">
      <alignment horizontal="right" vertical="center" wrapText="1"/>
    </xf>
    <xf numFmtId="3" fontId="0" fillId="0" borderId="0" xfId="0" applyNumberFormat="1" applyAlignment="1">
      <alignment wrapText="1"/>
    </xf>
    <xf numFmtId="3" fontId="74" fillId="0" borderId="0" xfId="0" applyNumberFormat="1" applyFont="1"/>
    <xf numFmtId="0" fontId="74" fillId="0" borderId="0" xfId="0" applyFont="1"/>
    <xf numFmtId="3" fontId="75" fillId="0" borderId="0" xfId="0" applyNumberFormat="1" applyFont="1"/>
    <xf numFmtId="0" fontId="75" fillId="0" borderId="0" xfId="0" applyFont="1"/>
    <xf numFmtId="164" fontId="66" fillId="0" borderId="1" xfId="0" applyNumberFormat="1" applyFont="1" applyBorder="1" applyAlignment="1">
      <alignment horizontal="right" vertical="center" wrapText="1" indent="1"/>
    </xf>
    <xf numFmtId="164" fontId="50" fillId="0" borderId="1" xfId="0" applyNumberFormat="1" applyFont="1" applyBorder="1" applyAlignment="1">
      <alignment horizontal="right" wrapText="1"/>
    </xf>
    <xf numFmtId="3" fontId="50" fillId="0" borderId="1" xfId="1" applyNumberFormat="1" applyFont="1" applyFill="1" applyBorder="1" applyAlignment="1">
      <alignment horizontal="right" vertical="center" wrapText="1"/>
    </xf>
    <xf numFmtId="164" fontId="71" fillId="21" borderId="1" xfId="4" applyNumberFormat="1" applyFont="1" applyFill="1" applyBorder="1" applyAlignment="1">
      <alignment horizontal="right" vertical="center" wrapText="1"/>
    </xf>
    <xf numFmtId="165" fontId="76" fillId="0" borderId="31" xfId="4" applyNumberFormat="1" applyFont="1" applyBorder="1" applyAlignment="1">
      <alignment horizontal="right"/>
    </xf>
    <xf numFmtId="9" fontId="12" fillId="0" borderId="0" xfId="0" applyNumberFormat="1" applyFont="1" applyAlignment="1">
      <alignment wrapText="1"/>
    </xf>
    <xf numFmtId="167" fontId="50" fillId="0" borderId="1" xfId="1" applyNumberFormat="1" applyFont="1" applyBorder="1" applyAlignment="1">
      <alignment vertical="center" wrapText="1"/>
    </xf>
    <xf numFmtId="167" fontId="71" fillId="6" borderId="1" xfId="1" applyNumberFormat="1" applyFont="1" applyFill="1" applyBorder="1" applyAlignment="1">
      <alignment horizontal="right" vertical="center" wrapText="1"/>
    </xf>
    <xf numFmtId="164" fontId="62" fillId="22" borderId="1" xfId="2" applyNumberFormat="1" applyFont="1" applyFill="1" applyBorder="1" applyAlignment="1">
      <alignment horizontal="right" vertical="center" wrapText="1"/>
    </xf>
    <xf numFmtId="164" fontId="62" fillId="22" borderId="1" xfId="0" applyNumberFormat="1" applyFont="1" applyFill="1" applyBorder="1" applyAlignment="1">
      <alignment horizontal="right" vertical="center" wrapText="1"/>
    </xf>
    <xf numFmtId="164" fontId="62" fillId="21" borderId="1" xfId="2" applyNumberFormat="1" applyFont="1" applyFill="1" applyBorder="1" applyAlignment="1">
      <alignment horizontal="right" vertical="center" wrapText="1"/>
    </xf>
    <xf numFmtId="164" fontId="62" fillId="21" borderId="1" xfId="0" applyNumberFormat="1" applyFont="1" applyFill="1" applyBorder="1" applyAlignment="1">
      <alignment horizontal="right" vertical="center" wrapText="1"/>
    </xf>
    <xf numFmtId="164" fontId="62" fillId="22" borderId="1" xfId="1" applyNumberFormat="1" applyFont="1" applyFill="1" applyBorder="1" applyAlignment="1">
      <alignment horizontal="right" vertical="center" wrapText="1"/>
    </xf>
    <xf numFmtId="0" fontId="77" fillId="0" borderId="1" xfId="0" applyFont="1" applyBorder="1" applyAlignment="1">
      <alignment horizontal="left" vertical="top" wrapText="1"/>
    </xf>
    <xf numFmtId="3" fontId="12" fillId="0" borderId="0" xfId="0" applyNumberFormat="1" applyFont="1" applyAlignment="1">
      <alignment wrapText="1"/>
    </xf>
    <xf numFmtId="0" fontId="2" fillId="0" borderId="0" xfId="0" applyFont="1"/>
    <xf numFmtId="2" fontId="2" fillId="0" borderId="0" xfId="0" applyNumberFormat="1" applyFont="1"/>
    <xf numFmtId="0" fontId="50" fillId="0" borderId="1" xfId="0" applyFont="1" applyFill="1" applyBorder="1" applyAlignment="1">
      <alignment horizontal="center" vertical="center" wrapText="1"/>
    </xf>
    <xf numFmtId="0" fontId="50" fillId="0" borderId="1" xfId="0" applyFont="1" applyFill="1" applyBorder="1" applyAlignment="1">
      <alignment vertical="center" wrapText="1"/>
    </xf>
    <xf numFmtId="0" fontId="50" fillId="0" borderId="1" xfId="0" applyFont="1" applyFill="1" applyBorder="1" applyAlignment="1">
      <alignment horizontal="right" vertical="center" wrapText="1"/>
    </xf>
    <xf numFmtId="0" fontId="0" fillId="0" borderId="0" xfId="0" applyFill="1" applyAlignment="1">
      <alignment wrapText="1"/>
    </xf>
    <xf numFmtId="0" fontId="20" fillId="0" borderId="1" xfId="0" applyFont="1" applyFill="1" applyBorder="1" applyAlignment="1">
      <alignment vertical="center" wrapText="1"/>
    </xf>
    <xf numFmtId="9" fontId="50" fillId="0" borderId="1" xfId="0" applyNumberFormat="1" applyFont="1" applyFill="1" applyBorder="1" applyAlignment="1">
      <alignment horizontal="right" vertical="center" wrapText="1"/>
    </xf>
    <xf numFmtId="1" fontId="66" fillId="0" borderId="1" xfId="4" applyNumberFormat="1" applyFont="1" applyFill="1" applyBorder="1" applyAlignment="1">
      <alignment horizontal="right" vertical="center" wrapText="1"/>
    </xf>
    <xf numFmtId="0" fontId="0" fillId="0" borderId="0" xfId="0" applyFill="1" applyAlignment="1">
      <alignment horizontal="center" vertical="center" wrapText="1"/>
    </xf>
    <xf numFmtId="1" fontId="0" fillId="0" borderId="0" xfId="0" applyNumberFormat="1" applyAlignment="1">
      <alignment wrapText="1"/>
    </xf>
    <xf numFmtId="0" fontId="0" fillId="0" borderId="0" xfId="0" applyFont="1"/>
    <xf numFmtId="164" fontId="70" fillId="21" borderId="1" xfId="4" applyNumberFormat="1" applyFont="1" applyFill="1" applyBorder="1" applyAlignment="1">
      <alignment horizontal="right" vertical="center" wrapText="1"/>
    </xf>
    <xf numFmtId="164" fontId="71" fillId="9" borderId="1" xfId="4" applyNumberFormat="1" applyFont="1" applyFill="1" applyBorder="1" applyAlignment="1">
      <alignment horizontal="right" vertical="center" wrapText="1"/>
    </xf>
    <xf numFmtId="164" fontId="0" fillId="0" borderId="0" xfId="0" applyNumberFormat="1"/>
    <xf numFmtId="0" fontId="41" fillId="0" borderId="1" xfId="3" applyFont="1" applyFill="1" applyBorder="1" applyAlignment="1">
      <alignment horizontal="left" vertical="top" wrapText="1"/>
    </xf>
    <xf numFmtId="0" fontId="14" fillId="0" borderId="1" xfId="0" applyFont="1" applyFill="1" applyBorder="1" applyAlignment="1">
      <alignment horizontal="center" vertical="center" wrapText="1"/>
    </xf>
    <xf numFmtId="0" fontId="64" fillId="0" borderId="1" xfId="0" applyFont="1" applyFill="1" applyBorder="1" applyAlignment="1">
      <alignment horizontal="center" vertical="center" wrapText="1"/>
    </xf>
    <xf numFmtId="0" fontId="64" fillId="0" borderId="1" xfId="0" applyFont="1" applyFill="1" applyBorder="1" applyAlignment="1">
      <alignment horizontal="right" vertical="center" wrapText="1"/>
    </xf>
    <xf numFmtId="3" fontId="64" fillId="0" borderId="1" xfId="0" applyNumberFormat="1" applyFont="1" applyFill="1" applyBorder="1" applyAlignment="1">
      <alignment horizontal="right" vertical="center" wrapText="1"/>
    </xf>
    <xf numFmtId="164" fontId="12" fillId="0" borderId="0" xfId="2" applyNumberFormat="1" applyFont="1" applyFill="1" applyAlignment="1">
      <alignment wrapText="1"/>
    </xf>
    <xf numFmtId="0" fontId="12" fillId="0" borderId="0" xfId="0" applyFont="1" applyFill="1" applyAlignment="1">
      <alignment wrapText="1"/>
    </xf>
    <xf numFmtId="0" fontId="71" fillId="0" borderId="1" xfId="0" applyFont="1" applyFill="1" applyBorder="1" applyAlignment="1">
      <alignment horizontal="center" vertical="center" wrapText="1"/>
    </xf>
    <xf numFmtId="3" fontId="50" fillId="0" borderId="1" xfId="0" applyNumberFormat="1" applyFont="1" applyFill="1" applyBorder="1" applyAlignment="1">
      <alignment horizontal="right" vertical="center" wrapText="1"/>
    </xf>
    <xf numFmtId="0" fontId="30" fillId="0" borderId="0" xfId="0" applyFont="1" applyFill="1" applyAlignment="1">
      <alignment wrapText="1"/>
    </xf>
    <xf numFmtId="0" fontId="71" fillId="0" borderId="1" xfId="0" applyFont="1" applyFill="1" applyBorder="1" applyAlignment="1">
      <alignment horizontal="right" vertical="center" wrapText="1"/>
    </xf>
    <xf numFmtId="3" fontId="70" fillId="0" borderId="1" xfId="0" applyNumberFormat="1" applyFont="1" applyFill="1" applyBorder="1" applyAlignment="1">
      <alignment horizontal="right" vertical="center" wrapText="1"/>
    </xf>
    <xf numFmtId="9" fontId="12" fillId="0" borderId="0" xfId="2" applyFont="1" applyAlignment="1">
      <alignment vertical="center" wrapText="1"/>
    </xf>
    <xf numFmtId="0" fontId="62" fillId="0" borderId="1" xfId="0" applyFont="1" applyFill="1" applyBorder="1" applyAlignment="1">
      <alignment horizontal="center" vertical="center" wrapText="1"/>
    </xf>
    <xf numFmtId="3" fontId="62" fillId="0" borderId="1" xfId="0" applyNumberFormat="1" applyFont="1" applyFill="1" applyBorder="1" applyAlignment="1">
      <alignment horizontal="center" vertical="center" wrapText="1"/>
    </xf>
    <xf numFmtId="0" fontId="20" fillId="16" borderId="1" xfId="0" applyFont="1" applyFill="1" applyBorder="1" applyAlignment="1">
      <alignment horizontal="center" vertical="center" wrapText="1"/>
    </xf>
    <xf numFmtId="0" fontId="20" fillId="15" borderId="1" xfId="0" applyFont="1" applyFill="1" applyBorder="1" applyAlignment="1">
      <alignment horizontal="center" vertical="center" wrapText="1"/>
    </xf>
    <xf numFmtId="0" fontId="20" fillId="14" borderId="4" xfId="0" applyFont="1" applyFill="1" applyBorder="1" applyAlignment="1">
      <alignment horizontal="center" vertical="center" wrapText="1"/>
    </xf>
    <xf numFmtId="0" fontId="20" fillId="14" borderId="3" xfId="0" applyFont="1" applyFill="1" applyBorder="1" applyAlignment="1">
      <alignment horizontal="center" vertical="center" wrapText="1"/>
    </xf>
    <xf numFmtId="0" fontId="20" fillId="14" borderId="2" xfId="0" applyFont="1" applyFill="1" applyBorder="1" applyAlignment="1">
      <alignment horizontal="center" vertical="center" wrapText="1"/>
    </xf>
    <xf numFmtId="0" fontId="34" fillId="16" borderId="1" xfId="0" applyFont="1" applyFill="1" applyBorder="1" applyAlignment="1">
      <alignment horizontal="center" vertical="center" wrapText="1"/>
    </xf>
    <xf numFmtId="0" fontId="20" fillId="15" borderId="4" xfId="0" applyFont="1" applyFill="1" applyBorder="1" applyAlignment="1">
      <alignment horizontal="center" vertical="center" wrapText="1"/>
    </xf>
    <xf numFmtId="0" fontId="20" fillId="15" borderId="2"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34" fillId="15" borderId="1" xfId="0" applyFont="1" applyFill="1" applyBorder="1" applyAlignment="1">
      <alignment horizontal="center" wrapText="1"/>
    </xf>
    <xf numFmtId="0" fontId="34" fillId="14"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45" fillId="17" borderId="22" xfId="0" applyFont="1" applyFill="1" applyBorder="1" applyAlignment="1">
      <alignment horizontal="center" vertical="center" wrapText="1"/>
    </xf>
    <xf numFmtId="0" fontId="45" fillId="17" borderId="20"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41" fillId="4" borderId="1" xfId="3" applyFont="1" applyFill="1" applyBorder="1" applyAlignment="1">
      <alignment horizontal="left" vertical="center" wrapText="1"/>
    </xf>
    <xf numFmtId="0" fontId="41" fillId="0" borderId="1" xfId="3" applyFont="1" applyFill="1" applyBorder="1" applyAlignment="1">
      <alignment horizontal="left" vertical="center" wrapText="1"/>
    </xf>
    <xf numFmtId="0" fontId="20" fillId="0" borderId="1" xfId="0" applyFont="1" applyFill="1" applyBorder="1" applyAlignment="1">
      <alignment horizontal="center" vertical="center" wrapText="1"/>
    </xf>
    <xf numFmtId="0" fontId="41" fillId="0" borderId="1" xfId="3" applyFont="1" applyBorder="1" applyAlignment="1">
      <alignment horizontal="left" vertical="center" wrapText="1"/>
    </xf>
    <xf numFmtId="0" fontId="34" fillId="11"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66" fillId="0" borderId="1" xfId="0" applyFont="1" applyBorder="1" applyAlignment="1">
      <alignment horizontal="center" vertical="center" wrapText="1"/>
    </xf>
    <xf numFmtId="0" fontId="66" fillId="4" borderId="1" xfId="0" applyFont="1" applyFill="1" applyBorder="1" applyAlignment="1">
      <alignment horizontal="center" vertical="center" wrapText="1"/>
    </xf>
    <xf numFmtId="0" fontId="43" fillId="17" borderId="19" xfId="3" applyFont="1" applyFill="1" applyBorder="1" applyAlignment="1">
      <alignment horizontal="left" vertical="center" wrapText="1"/>
    </xf>
    <xf numFmtId="0" fontId="48" fillId="17" borderId="19" xfId="3" applyFont="1" applyFill="1" applyBorder="1" applyAlignment="1">
      <alignment horizontal="left" vertical="center" wrapText="1"/>
    </xf>
    <xf numFmtId="0" fontId="48" fillId="17" borderId="0" xfId="3" applyFont="1" applyFill="1" applyBorder="1" applyAlignment="1">
      <alignment horizontal="left" vertical="center" wrapText="1"/>
    </xf>
    <xf numFmtId="0" fontId="43" fillId="17" borderId="0" xfId="3" applyFont="1" applyFill="1" applyBorder="1" applyAlignment="1">
      <alignment horizontal="left" vertical="center"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42" fillId="17" borderId="1" xfId="0" applyFont="1" applyFill="1" applyBorder="1" applyAlignment="1">
      <alignment horizontal="center" vertical="center"/>
    </xf>
    <xf numFmtId="0" fontId="50" fillId="0" borderId="1" xfId="0" applyFont="1" applyFill="1" applyBorder="1" applyAlignment="1">
      <alignment horizontal="center" vertical="center" wrapText="1"/>
    </xf>
    <xf numFmtId="0" fontId="50" fillId="6" borderId="1" xfId="0" applyFont="1" applyFill="1" applyBorder="1" applyAlignment="1">
      <alignment horizontal="center" vertical="center" wrapText="1"/>
    </xf>
    <xf numFmtId="0" fontId="42" fillId="17" borderId="21" xfId="0" applyFont="1" applyFill="1" applyBorder="1" applyAlignment="1">
      <alignment horizontal="center" vertical="center"/>
    </xf>
    <xf numFmtId="0" fontId="50" fillId="0" borderId="4"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2" xfId="0" applyFont="1" applyBorder="1" applyAlignment="1">
      <alignment horizontal="center" vertical="center" wrapText="1"/>
    </xf>
    <xf numFmtId="0" fontId="54" fillId="13" borderId="1" xfId="0" applyFont="1" applyFill="1" applyBorder="1" applyAlignment="1">
      <alignment horizontal="center" vertical="center" wrapText="1"/>
    </xf>
    <xf numFmtId="0" fontId="54" fillId="11" borderId="1" xfId="0" applyFont="1" applyFill="1" applyBorder="1" applyAlignment="1">
      <alignment horizontal="center" vertical="center" wrapText="1"/>
    </xf>
    <xf numFmtId="0" fontId="41" fillId="0" borderId="1" xfId="3" applyFont="1" applyBorder="1" applyAlignment="1">
      <alignment vertical="center" wrapText="1"/>
    </xf>
    <xf numFmtId="0" fontId="43" fillId="17" borderId="0" xfId="3" applyFont="1" applyFill="1" applyBorder="1" applyAlignment="1">
      <alignment horizontal="center" vertical="center" wrapText="1"/>
    </xf>
    <xf numFmtId="0" fontId="43" fillId="17" borderId="19" xfId="3" applyFont="1" applyFill="1" applyBorder="1" applyAlignment="1">
      <alignment horizontal="left" vertical="top" wrapText="1"/>
    </xf>
    <xf numFmtId="0" fontId="43" fillId="17" borderId="15" xfId="3" applyFont="1" applyFill="1" applyBorder="1" applyAlignment="1">
      <alignment horizontal="left" vertical="top" wrapText="1"/>
    </xf>
    <xf numFmtId="0" fontId="62" fillId="0" borderId="0" xfId="0" applyFont="1" applyAlignment="1">
      <alignment horizontal="left" vertical="top" wrapText="1"/>
    </xf>
    <xf numFmtId="0" fontId="13" fillId="7" borderId="16" xfId="0" applyFont="1" applyFill="1" applyBorder="1" applyAlignment="1">
      <alignment horizontal="center" wrapText="1"/>
    </xf>
    <xf numFmtId="0" fontId="13" fillId="7" borderId="13" xfId="0" applyFont="1" applyFill="1" applyBorder="1" applyAlignment="1">
      <alignment horizontal="center" wrapText="1"/>
    </xf>
    <xf numFmtId="0" fontId="13" fillId="7" borderId="11" xfId="0" applyFont="1" applyFill="1" applyBorder="1" applyAlignment="1">
      <alignment horizontal="center" wrapText="1"/>
    </xf>
    <xf numFmtId="0" fontId="12" fillId="0" borderId="0" xfId="0" applyFont="1" applyAlignment="1">
      <alignment horizontal="center" wrapText="1"/>
    </xf>
    <xf numFmtId="0" fontId="14" fillId="12" borderId="16"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1" fillId="5" borderId="10"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4" fillId="7" borderId="16" xfId="0" applyFont="1" applyFill="1" applyBorder="1" applyAlignment="1">
      <alignment horizontal="center" wrapText="1"/>
    </xf>
    <xf numFmtId="0" fontId="14" fillId="7" borderId="13" xfId="0" applyFont="1" applyFill="1" applyBorder="1" applyAlignment="1">
      <alignment horizontal="center" wrapText="1"/>
    </xf>
    <xf numFmtId="0" fontId="14" fillId="7" borderId="11" xfId="0" applyFont="1" applyFill="1" applyBorder="1" applyAlignment="1">
      <alignment horizontal="center" wrapText="1"/>
    </xf>
    <xf numFmtId="0" fontId="14" fillId="7" borderId="16" xfId="0" applyFont="1" applyFill="1" applyBorder="1" applyAlignment="1">
      <alignment horizontal="left" wrapText="1"/>
    </xf>
    <xf numFmtId="0" fontId="14" fillId="7" borderId="13" xfId="0" applyFont="1" applyFill="1" applyBorder="1" applyAlignment="1">
      <alignment horizontal="left" wrapText="1"/>
    </xf>
    <xf numFmtId="0" fontId="14" fillId="7" borderId="11" xfId="0" applyFont="1" applyFill="1" applyBorder="1" applyAlignment="1">
      <alignment horizontal="left" wrapText="1"/>
    </xf>
    <xf numFmtId="0" fontId="14" fillId="7" borderId="16" xfId="0" applyFont="1" applyFill="1" applyBorder="1" applyAlignment="1">
      <alignment horizontal="left" vertical="center" wrapText="1"/>
    </xf>
    <xf numFmtId="0" fontId="14" fillId="7" borderId="13"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16"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29" fillId="11" borderId="0" xfId="0" applyFont="1" applyFill="1" applyAlignment="1">
      <alignment horizontal="center" vertical="top"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62" fillId="0" borderId="29" xfId="0" applyFont="1" applyBorder="1" applyAlignment="1">
      <alignment horizontal="center" vertical="center" wrapText="1"/>
    </xf>
    <xf numFmtId="0" fontId="62" fillId="0" borderId="15" xfId="0" applyFont="1" applyBorder="1" applyAlignment="1">
      <alignment horizontal="center" vertical="center" wrapText="1"/>
    </xf>
    <xf numFmtId="0" fontId="62" fillId="0" borderId="1" xfId="0" applyFont="1" applyBorder="1" applyAlignment="1">
      <alignment horizontal="center" vertical="center" wrapText="1"/>
    </xf>
    <xf numFmtId="0" fontId="14" fillId="22"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6" fillId="18" borderId="2"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6" fillId="18" borderId="14"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41" fillId="0" borderId="1" xfId="3" applyFont="1" applyFill="1" applyBorder="1" applyAlignment="1">
      <alignment horizontal="left" vertical="top" wrapText="1"/>
    </xf>
    <xf numFmtId="0" fontId="65" fillId="0" borderId="27" xfId="0" applyFont="1" applyFill="1" applyBorder="1" applyAlignment="1">
      <alignment horizontal="center" vertical="center" wrapText="1"/>
    </xf>
    <xf numFmtId="0" fontId="65" fillId="0" borderId="5" xfId="0" applyFont="1" applyFill="1" applyBorder="1" applyAlignment="1">
      <alignment horizontal="center" vertical="center" wrapText="1"/>
    </xf>
    <xf numFmtId="0" fontId="65" fillId="0" borderId="28" xfId="0" applyFont="1" applyFill="1" applyBorder="1" applyAlignment="1">
      <alignment horizontal="center" vertical="center" wrapText="1"/>
    </xf>
    <xf numFmtId="0" fontId="41" fillId="0" borderId="27" xfId="3" applyFont="1" applyFill="1" applyBorder="1" applyAlignment="1">
      <alignment horizontal="left" vertical="top" wrapText="1"/>
    </xf>
    <xf numFmtId="0" fontId="41" fillId="0" borderId="28" xfId="3" applyFont="1" applyFill="1" applyBorder="1" applyAlignment="1">
      <alignment horizontal="left" vertical="top" wrapText="1"/>
    </xf>
    <xf numFmtId="0" fontId="65" fillId="4" borderId="8" xfId="0" applyFont="1" applyFill="1" applyBorder="1" applyAlignment="1">
      <alignment horizontal="center" vertical="center" wrapText="1"/>
    </xf>
    <xf numFmtId="0" fontId="65" fillId="4" borderId="30" xfId="0" applyFont="1" applyFill="1" applyBorder="1" applyAlignment="1">
      <alignment horizontal="center" vertical="center" wrapText="1"/>
    </xf>
    <xf numFmtId="0" fontId="65" fillId="4" borderId="9" xfId="0" applyFont="1" applyFill="1" applyBorder="1" applyAlignment="1">
      <alignment horizontal="center" vertical="center" wrapText="1"/>
    </xf>
    <xf numFmtId="0" fontId="65" fillId="4" borderId="29" xfId="0" applyFont="1" applyFill="1" applyBorder="1" applyAlignment="1">
      <alignment horizontal="center" vertical="center" wrapText="1"/>
    </xf>
    <xf numFmtId="0" fontId="41" fillId="10" borderId="8" xfId="3" applyFont="1" applyFill="1" applyBorder="1" applyAlignment="1">
      <alignment horizontal="left" vertical="top" wrapText="1"/>
    </xf>
    <xf numFmtId="0" fontId="41" fillId="10" borderId="30" xfId="3" applyFont="1" applyFill="1" applyBorder="1" applyAlignment="1">
      <alignment horizontal="left" vertical="top" wrapText="1"/>
    </xf>
    <xf numFmtId="0" fontId="41" fillId="10" borderId="9" xfId="3" applyFont="1" applyFill="1" applyBorder="1" applyAlignment="1">
      <alignment horizontal="left" vertical="top" wrapText="1"/>
    </xf>
    <xf numFmtId="0" fontId="41" fillId="10" borderId="29" xfId="3" applyFont="1" applyFill="1" applyBorder="1" applyAlignment="1">
      <alignment horizontal="left" vertical="top" wrapText="1"/>
    </xf>
    <xf numFmtId="0" fontId="23" fillId="10" borderId="1" xfId="0" applyFont="1" applyFill="1" applyBorder="1" applyAlignment="1">
      <alignment horizontal="center" vertical="center" wrapText="1"/>
    </xf>
    <xf numFmtId="0" fontId="62" fillId="6" borderId="4" xfId="0" applyFont="1" applyFill="1" applyBorder="1" applyAlignment="1">
      <alignment horizontal="center" vertical="center" wrapText="1"/>
    </xf>
    <xf numFmtId="0" fontId="62" fillId="6" borderId="3" xfId="0" applyFont="1" applyFill="1" applyBorder="1" applyAlignment="1">
      <alignment horizontal="center" vertical="center" wrapText="1"/>
    </xf>
    <xf numFmtId="0" fontId="62" fillId="6" borderId="2" xfId="0" applyFont="1" applyFill="1" applyBorder="1" applyAlignment="1">
      <alignment horizontal="center" vertical="center" wrapText="1"/>
    </xf>
    <xf numFmtId="0" fontId="62" fillId="10" borderId="1" xfId="0" applyFont="1" applyFill="1" applyBorder="1" applyAlignment="1">
      <alignment horizontal="center" vertical="center" wrapText="1"/>
    </xf>
    <xf numFmtId="0" fontId="62" fillId="6" borderId="1" xfId="0" applyFont="1" applyFill="1" applyBorder="1" applyAlignment="1">
      <alignment horizontal="center" vertical="center" wrapText="1"/>
    </xf>
    <xf numFmtId="0" fontId="62" fillId="0" borderId="4"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2" xfId="0" applyFont="1" applyBorder="1" applyAlignment="1">
      <alignment horizontal="center" vertical="center" wrapText="1"/>
    </xf>
    <xf numFmtId="0" fontId="43" fillId="17" borderId="19" xfId="3" applyFont="1" applyFill="1" applyBorder="1" applyAlignment="1">
      <alignment vertical="center" wrapText="1"/>
    </xf>
    <xf numFmtId="0" fontId="12" fillId="0" borderId="4" xfId="0" applyFont="1" applyBorder="1" applyAlignment="1">
      <alignment horizontal="left" vertical="top"/>
    </xf>
    <xf numFmtId="0" fontId="12" fillId="0" borderId="3" xfId="0" applyFont="1" applyBorder="1" applyAlignment="1">
      <alignment horizontal="left" vertical="top"/>
    </xf>
    <xf numFmtId="0" fontId="12" fillId="0" borderId="2" xfId="0" applyFont="1" applyBorder="1" applyAlignment="1">
      <alignment horizontal="left" vertical="top"/>
    </xf>
    <xf numFmtId="0" fontId="12" fillId="0" borderId="1" xfId="0" applyFont="1" applyBorder="1" applyAlignment="1">
      <alignment horizontal="left" vertical="top"/>
    </xf>
    <xf numFmtId="0" fontId="42" fillId="17" borderId="14" xfId="0" applyFont="1" applyFill="1" applyBorder="1" applyAlignment="1">
      <alignment horizontal="center" vertical="center"/>
    </xf>
    <xf numFmtId="0" fontId="42" fillId="17" borderId="15" xfId="0" applyFont="1" applyFill="1" applyBorder="1" applyAlignment="1">
      <alignment horizontal="center" vertical="center"/>
    </xf>
    <xf numFmtId="0" fontId="41" fillId="0" borderId="2" xfId="3" applyFont="1" applyBorder="1" applyAlignment="1">
      <alignment horizontal="left" vertical="center" wrapText="1"/>
    </xf>
    <xf numFmtId="0" fontId="14" fillId="6" borderId="2"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57" fillId="20" borderId="2" xfId="0" applyFont="1" applyFill="1" applyBorder="1" applyAlignment="1">
      <alignment horizontal="center" vertical="center" wrapText="1"/>
    </xf>
    <xf numFmtId="0" fontId="57" fillId="20" borderId="1" xfId="0" applyFont="1" applyFill="1" applyBorder="1" applyAlignment="1">
      <alignment horizontal="center" vertical="center" wrapText="1"/>
    </xf>
    <xf numFmtId="0" fontId="62" fillId="0" borderId="1" xfId="0" applyFont="1" applyBorder="1" applyAlignment="1">
      <alignment horizontal="center"/>
    </xf>
    <xf numFmtId="0" fontId="43" fillId="17" borderId="8" xfId="3" applyFont="1" applyFill="1" applyBorder="1" applyAlignment="1">
      <alignment horizontal="left" vertical="center"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0" fontId="41" fillId="0" borderId="1" xfId="3" applyFont="1" applyFill="1" applyBorder="1" applyAlignment="1">
      <alignment vertical="top" wrapText="1"/>
    </xf>
    <xf numFmtId="3" fontId="0" fillId="0" borderId="0" xfId="0" applyNumberFormat="1" applyFill="1" applyAlignment="1">
      <alignment wrapText="1"/>
    </xf>
    <xf numFmtId="164" fontId="0" fillId="0" borderId="0" xfId="2" applyNumberFormat="1" applyFont="1" applyFill="1" applyAlignment="1">
      <alignment wrapText="1"/>
    </xf>
    <xf numFmtId="0" fontId="66" fillId="0" borderId="1" xfId="0" applyFont="1" applyFill="1" applyBorder="1" applyAlignment="1">
      <alignment horizontal="right" vertical="center" wrapText="1"/>
    </xf>
    <xf numFmtId="0" fontId="4" fillId="0" borderId="0" xfId="0" applyFont="1" applyFill="1" applyAlignment="1">
      <alignment wrapText="1"/>
    </xf>
    <xf numFmtId="0" fontId="41" fillId="0" borderId="1" xfId="3" applyFont="1" applyFill="1" applyBorder="1" applyAlignment="1">
      <alignment vertical="center" wrapText="1"/>
    </xf>
    <xf numFmtId="0" fontId="50" fillId="0" borderId="1" xfId="0" applyFont="1" applyFill="1" applyBorder="1" applyAlignment="1">
      <alignment wrapText="1"/>
    </xf>
    <xf numFmtId="0" fontId="50" fillId="0" borderId="1" xfId="0" applyFont="1" applyFill="1" applyBorder="1" applyAlignment="1">
      <alignment horizontal="left" vertical="center" wrapText="1"/>
    </xf>
    <xf numFmtId="0" fontId="0" fillId="0" borderId="0" xfId="0" applyFill="1" applyAlignment="1">
      <alignment horizontal="left" vertical="center" wrapText="1"/>
    </xf>
  </cellXfs>
  <cellStyles count="5">
    <cellStyle name="Hipervínculo" xfId="3" builtinId="8"/>
    <cellStyle name="Millares" xfId="1" builtinId="3"/>
    <cellStyle name="Normal" xfId="0" builtinId="0"/>
    <cellStyle name="Normal 2" xfId="4" xr:uid="{5B82B9A5-4CBE-4DE7-842F-77E70787A871}"/>
    <cellStyle name="Porcentaje"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5D7FF"/>
      <color rgb="FFF2A16A"/>
      <color rgb="FFE6CDFF"/>
      <color rgb="FF29C7FF"/>
      <color rgb="FFFF6699"/>
      <color rgb="FFFF00FF"/>
      <color rgb="FFE3E9F5"/>
      <color rgb="FFA5C9FD"/>
      <color rgb="FFFF66FF"/>
      <color rgb="FFFF7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ES" sz="1050">
                <a:solidFill>
                  <a:sysClr val="windowText" lastClr="000000"/>
                </a:solidFill>
              </a:rPr>
              <a:t>1.1</a:t>
            </a:r>
            <a:r>
              <a:rPr lang="es-ES" sz="1050" baseline="0">
                <a:solidFill>
                  <a:sysClr val="windowText" lastClr="000000"/>
                </a:solidFill>
              </a:rPr>
              <a:t>- </a:t>
            </a:r>
            <a:r>
              <a:rPr lang="es-ES" sz="1050">
                <a:solidFill>
                  <a:sysClr val="windowText" lastClr="000000"/>
                </a:solidFill>
              </a:rPr>
              <a:t>1.5. Mujeres víctimas de violencia de género</a:t>
            </a:r>
            <a:r>
              <a:rPr lang="es-ES" sz="1050" baseline="0">
                <a:solidFill>
                  <a:sysClr val="windowText" lastClr="000000"/>
                </a:solidFill>
              </a:rPr>
              <a:t> en el ámbito de la p</a:t>
            </a:r>
            <a:r>
              <a:rPr lang="es-ES" sz="1050">
                <a:solidFill>
                  <a:sysClr val="windowText" lastClr="000000"/>
                </a:solidFill>
              </a:rPr>
              <a:t>areja</a:t>
            </a:r>
            <a:r>
              <a:rPr lang="es-ES" sz="1050" baseline="0">
                <a:solidFill>
                  <a:sysClr val="windowText" lastClr="000000"/>
                </a:solidFill>
              </a:rPr>
              <a:t> o </a:t>
            </a:r>
            <a:r>
              <a:rPr lang="es-ES" sz="1050">
                <a:solidFill>
                  <a:sysClr val="windowText" lastClr="000000"/>
                </a:solidFill>
              </a:rPr>
              <a:t>expareja </a:t>
            </a:r>
          </a:p>
          <a:p>
            <a:pPr>
              <a:defRPr sz="1050">
                <a:solidFill>
                  <a:sysClr val="windowText" lastClr="000000"/>
                </a:solidFill>
              </a:defRPr>
            </a:pPr>
            <a:r>
              <a:rPr lang="es-ES" sz="1050">
                <a:solidFill>
                  <a:sysClr val="windowText" lastClr="000000"/>
                </a:solidFill>
              </a:rPr>
              <a:t>a lo largo de su vida en la Comunidad de Madrid, según tipo de violencia</a:t>
            </a:r>
            <a:r>
              <a:rPr lang="es-ES" sz="1050" baseline="0">
                <a:solidFill>
                  <a:sysClr val="windowText" lastClr="000000"/>
                </a:solidFill>
              </a:rPr>
              <a:t>. </a:t>
            </a:r>
            <a:r>
              <a:rPr lang="es-ES" sz="1050">
                <a:solidFill>
                  <a:sysClr val="windowText" lastClr="000000"/>
                </a:solidFill>
              </a:rPr>
              <a:t>2019. </a:t>
            </a:r>
          </a:p>
        </c:rich>
      </c:tx>
      <c:layout>
        <c:manualLayout>
          <c:xMode val="edge"/>
          <c:yMode val="edge"/>
          <c:x val="0.11534250588333005"/>
          <c:y val="4.0025484026281616E-3"/>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4.5668724465002433E-2"/>
          <c:y val="0.17257551896921974"/>
          <c:w val="0.9128223971190792"/>
          <c:h val="0.66954652827487471"/>
        </c:manualLayout>
      </c:layout>
      <c:barChart>
        <c:barDir val="col"/>
        <c:grouping val="clustered"/>
        <c:varyColors val="0"/>
        <c:ser>
          <c:idx val="0"/>
          <c:order val="0"/>
          <c:tx>
            <c:strRef>
              <c:f>'1.Gráficas'!$C$9</c:f>
              <c:strCache>
                <c:ptCount val="1"/>
                <c:pt idx="0">
                  <c:v>Violencia física y/o sexual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'1.Gráficas'!$C$9:$O$9</c:f>
              <c:strCache>
                <c:ptCount val="12"/>
                <c:pt idx="0">
                  <c:v>Violencia física y/o sexual</c:v>
                </c:pt>
                <c:pt idx="1">
                  <c:v>Violencia psicológica emocional</c:v>
                </c:pt>
                <c:pt idx="9">
                  <c:v>Violencia psicológica de control</c:v>
                </c:pt>
                <c:pt idx="10">
                  <c:v>Violencia económica</c:v>
                </c:pt>
                <c:pt idx="11">
                  <c:v>Cualquier tipo de violencia</c:v>
                </c:pt>
              </c:strCache>
            </c:strRef>
          </c:cat>
          <c:val>
            <c:numRef>
              <c:f>'1.VIOLENCIA PAREJA-EXPAREJA'!$N$3</c:f>
              <c:numCache>
                <c:formatCode>0%</c:formatCode>
                <c:ptCount val="1"/>
                <c:pt idx="0">
                  <c:v>0.13800000000000001</c:v>
                </c:pt>
              </c:numCache>
            </c:numRef>
          </c:val>
          <c:extLst>
            <c:ext xmlns:c16="http://schemas.microsoft.com/office/drawing/2014/chart" uri="{C3380CC4-5D6E-409C-BE32-E72D297353CC}">
              <c16:uniqueId val="{00000002-F333-4A61-929B-E4F838F85104}"/>
            </c:ext>
          </c:extLst>
        </c:ser>
        <c:ser>
          <c:idx val="1"/>
          <c:order val="1"/>
          <c:tx>
            <c:strRef>
              <c:f>'1.Gráficas'!$D$9</c:f>
              <c:strCache>
                <c:ptCount val="1"/>
                <c:pt idx="0">
                  <c:v>Violencia psicológica emocional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'1.Gráficas'!$C$9:$O$9</c:f>
              <c:strCache>
                <c:ptCount val="12"/>
                <c:pt idx="0">
                  <c:v>Violencia física y/o sexual</c:v>
                </c:pt>
                <c:pt idx="1">
                  <c:v>Violencia psicológica emocional</c:v>
                </c:pt>
                <c:pt idx="9">
                  <c:v>Violencia psicológica de control</c:v>
                </c:pt>
                <c:pt idx="10">
                  <c:v>Violencia económica</c:v>
                </c:pt>
                <c:pt idx="11">
                  <c:v>Cualquier tipo de violencia</c:v>
                </c:pt>
              </c:strCache>
            </c:strRef>
          </c:cat>
          <c:val>
            <c:numRef>
              <c:f>'1.VIOLENCIA PAREJA-EXPAREJA'!$N$6</c:f>
              <c:numCache>
                <c:formatCode>0%</c:formatCode>
                <c:ptCount val="1"/>
                <c:pt idx="0">
                  <c:v>0.25900000000000001</c:v>
                </c:pt>
              </c:numCache>
            </c:numRef>
          </c:val>
          <c:extLst>
            <c:ext xmlns:c16="http://schemas.microsoft.com/office/drawing/2014/chart" uri="{C3380CC4-5D6E-409C-BE32-E72D297353CC}">
              <c16:uniqueId val="{00000003-F333-4A61-929B-E4F838F85104}"/>
            </c:ext>
          </c:extLst>
        </c:ser>
        <c:ser>
          <c:idx val="2"/>
          <c:order val="2"/>
          <c:tx>
            <c:strRef>
              <c:f>'1.Gráficas'!$L$9</c:f>
              <c:strCache>
                <c:ptCount val="1"/>
                <c:pt idx="0">
                  <c:v>Violencia psicológica de control</c:v>
                </c:pt>
              </c:strCache>
            </c:strRef>
          </c:tx>
          <c:spPr>
            <a:solidFill>
              <a:srgbClr val="92D050"/>
            </a:solidFill>
            <a:ln>
              <a:solidFill>
                <a:srgbClr val="92D050"/>
              </a:solid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'1.Gráficas'!$C$9:$O$9</c:f>
              <c:strCache>
                <c:ptCount val="12"/>
                <c:pt idx="0">
                  <c:v>Violencia física y/o sexual</c:v>
                </c:pt>
                <c:pt idx="1">
                  <c:v>Violencia psicológica emocional</c:v>
                </c:pt>
                <c:pt idx="9">
                  <c:v>Violencia psicológica de control</c:v>
                </c:pt>
                <c:pt idx="10">
                  <c:v>Violencia económica</c:v>
                </c:pt>
                <c:pt idx="11">
                  <c:v>Cualquier tipo de violencia</c:v>
                </c:pt>
              </c:strCache>
            </c:strRef>
          </c:cat>
          <c:val>
            <c:numRef>
              <c:f>'1.VIOLENCIA PAREJA-EXPAREJA'!$N$9</c:f>
              <c:numCache>
                <c:formatCode>0%</c:formatCode>
                <c:ptCount val="1"/>
                <c:pt idx="0">
                  <c:v>0.28599999999999998</c:v>
                </c:pt>
              </c:numCache>
            </c:numRef>
          </c:val>
          <c:extLst>
            <c:ext xmlns:c16="http://schemas.microsoft.com/office/drawing/2014/chart" uri="{C3380CC4-5D6E-409C-BE32-E72D297353CC}">
              <c16:uniqueId val="{00000004-F333-4A61-929B-E4F838F85104}"/>
            </c:ext>
          </c:extLst>
        </c:ser>
        <c:ser>
          <c:idx val="3"/>
          <c:order val="3"/>
          <c:tx>
            <c:strRef>
              <c:f>'1.Gráficas'!$M$9</c:f>
              <c:strCache>
                <c:ptCount val="1"/>
                <c:pt idx="0">
                  <c:v>Violencia económica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'1.Gráficas'!$C$9:$O$9</c:f>
              <c:strCache>
                <c:ptCount val="12"/>
                <c:pt idx="0">
                  <c:v>Violencia física y/o sexual</c:v>
                </c:pt>
                <c:pt idx="1">
                  <c:v>Violencia psicológica emocional</c:v>
                </c:pt>
                <c:pt idx="9">
                  <c:v>Violencia psicológica de control</c:v>
                </c:pt>
                <c:pt idx="10">
                  <c:v>Violencia económica</c:v>
                </c:pt>
                <c:pt idx="11">
                  <c:v>Cualquier tipo de violencia</c:v>
                </c:pt>
              </c:strCache>
            </c:strRef>
          </c:cat>
          <c:val>
            <c:numRef>
              <c:f>'1.VIOLENCIA PAREJA-EXPAREJA'!$N$12</c:f>
              <c:numCache>
                <c:formatCode>0%</c:formatCode>
                <c:ptCount val="1"/>
                <c:pt idx="0">
                  <c:v>0.10100000000000001</c:v>
                </c:pt>
              </c:numCache>
            </c:numRef>
          </c:val>
          <c:extLst>
            <c:ext xmlns:c16="http://schemas.microsoft.com/office/drawing/2014/chart" uri="{C3380CC4-5D6E-409C-BE32-E72D297353CC}">
              <c16:uniqueId val="{00000005-F333-4A61-929B-E4F838F85104}"/>
            </c:ext>
          </c:extLst>
        </c:ser>
        <c:ser>
          <c:idx val="4"/>
          <c:order val="4"/>
          <c:tx>
            <c:strRef>
              <c:f>'1.Gráficas'!$N$9</c:f>
              <c:strCache>
                <c:ptCount val="1"/>
                <c:pt idx="0">
                  <c:v>Cualquier tipo de violencia</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'1.Gráficas'!$C$9:$O$9</c:f>
              <c:strCache>
                <c:ptCount val="12"/>
                <c:pt idx="0">
                  <c:v>Violencia física y/o sexual</c:v>
                </c:pt>
                <c:pt idx="1">
                  <c:v>Violencia psicológica emocional</c:v>
                </c:pt>
                <c:pt idx="9">
                  <c:v>Violencia psicológica de control</c:v>
                </c:pt>
                <c:pt idx="10">
                  <c:v>Violencia económica</c:v>
                </c:pt>
                <c:pt idx="11">
                  <c:v>Cualquier tipo de violencia</c:v>
                </c:pt>
              </c:strCache>
            </c:strRef>
          </c:cat>
          <c:val>
            <c:numRef>
              <c:f>'1.VIOLENCIA PAREJA-EXPAREJA'!$N$15</c:f>
              <c:numCache>
                <c:formatCode>0%</c:formatCode>
                <c:ptCount val="1"/>
                <c:pt idx="0">
                  <c:v>0.34899999999999998</c:v>
                </c:pt>
              </c:numCache>
            </c:numRef>
          </c:val>
          <c:extLst>
            <c:ext xmlns:c16="http://schemas.microsoft.com/office/drawing/2014/chart" uri="{C3380CC4-5D6E-409C-BE32-E72D297353CC}">
              <c16:uniqueId val="{00000006-F333-4A61-929B-E4F838F85104}"/>
            </c:ext>
          </c:extLst>
        </c:ser>
        <c:dLbls>
          <c:dLblPos val="outEnd"/>
          <c:showLegendKey val="0"/>
          <c:showVal val="1"/>
          <c:showCatName val="0"/>
          <c:showSerName val="0"/>
          <c:showPercent val="0"/>
          <c:showBubbleSize val="0"/>
        </c:dLbls>
        <c:gapWidth val="100"/>
        <c:overlap val="-24"/>
        <c:axId val="534687215"/>
        <c:axId val="500588207"/>
      </c:barChart>
      <c:catAx>
        <c:axId val="534687215"/>
        <c:scaling>
          <c:orientation val="minMax"/>
        </c:scaling>
        <c:delete val="1"/>
        <c:axPos val="b"/>
        <c:numFmt formatCode="General" sourceLinked="1"/>
        <c:majorTickMark val="none"/>
        <c:minorTickMark val="none"/>
        <c:tickLblPos val="nextTo"/>
        <c:crossAx val="500588207"/>
        <c:crosses val="autoZero"/>
        <c:auto val="1"/>
        <c:lblAlgn val="ctr"/>
        <c:lblOffset val="100"/>
        <c:noMultiLvlLbl val="0"/>
      </c:catAx>
      <c:valAx>
        <c:axId val="500588207"/>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34687215"/>
        <c:crosses val="autoZero"/>
        <c:crossBetween val="between"/>
        <c:majorUnit val="0.1"/>
      </c:valAx>
      <c:spPr>
        <a:solidFill>
          <a:schemeClr val="accent3">
            <a:lumMod val="20000"/>
            <a:lumOff val="80000"/>
          </a:schemeClr>
        </a:solidFill>
        <a:ln>
          <a:noFill/>
        </a:ln>
        <a:effectLst/>
      </c:spPr>
    </c:plotArea>
    <c:legend>
      <c:legendPos val="b"/>
      <c:layout>
        <c:manualLayout>
          <c:xMode val="edge"/>
          <c:yMode val="edge"/>
          <c:x val="6.7171440045402223E-2"/>
          <c:y val="0.87726810493979734"/>
          <c:w val="0.9"/>
          <c:h val="8.2589263969739951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200" b="1" i="0" u="none" strike="noStrike" kern="1200" spc="0" baseline="0">
                <a:solidFill>
                  <a:sysClr val="windowText" lastClr="000000"/>
                </a:solidFill>
                <a:latin typeface="+mn-lt"/>
                <a:ea typeface="+mn-ea"/>
                <a:cs typeface="+mn-cs"/>
              </a:defRPr>
            </a:pPr>
            <a:r>
              <a:rPr lang="es-ES" sz="1050" b="1" i="0" u="none" strike="noStrike" kern="1200" baseline="0">
                <a:solidFill>
                  <a:sysClr val="windowText" lastClr="000000"/>
                </a:solidFill>
                <a:latin typeface="+mn-lt"/>
                <a:ea typeface="+mn-ea"/>
                <a:cs typeface="+mn-cs"/>
              </a:rPr>
              <a:t>1.15 Denuncias por violencia de género presentadas en </a:t>
            </a:r>
          </a:p>
          <a:p>
            <a:pPr algn="ctr" rtl="0">
              <a:defRPr lang="es-ES" sz="1200" b="1">
                <a:solidFill>
                  <a:sysClr val="windowText" lastClr="000000"/>
                </a:solidFill>
              </a:defRPr>
            </a:pPr>
            <a:r>
              <a:rPr lang="es-ES" sz="1050" b="1" i="0" u="none" strike="noStrike" kern="1200" baseline="0">
                <a:solidFill>
                  <a:sysClr val="windowText" lastClr="000000"/>
                </a:solidFill>
                <a:latin typeface="+mn-lt"/>
                <a:ea typeface="+mn-ea"/>
                <a:cs typeface="+mn-cs"/>
              </a:rPr>
              <a:t> la Comunidad de Madrid y en la ciudad de Madrid (desde 2010)</a:t>
            </a:r>
          </a:p>
        </c:rich>
      </c:tx>
      <c:layout>
        <c:manualLayout>
          <c:xMode val="edge"/>
          <c:yMode val="edge"/>
          <c:x val="0.21322440214453714"/>
          <c:y val="2.7844134606079651E-2"/>
        </c:manualLayout>
      </c:layout>
      <c:overlay val="0"/>
      <c:spPr>
        <a:noFill/>
        <a:ln>
          <a:noFill/>
        </a:ln>
        <a:effectLst/>
      </c:spPr>
      <c:txPr>
        <a:bodyPr rot="0" spcFirstLastPara="1" vertOverflow="ellipsis" vert="horz" wrap="square" anchor="ctr" anchorCtr="1"/>
        <a:lstStyle/>
        <a:p>
          <a:pPr algn="ctr" rtl="0">
            <a:defRPr lang="es-ES"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0.12138839787883657"/>
          <c:y val="0.16292908402272505"/>
          <c:w val="0.78397572056739662"/>
          <c:h val="0.68486992923352941"/>
        </c:manualLayout>
      </c:layout>
      <c:barChart>
        <c:barDir val="col"/>
        <c:grouping val="clustered"/>
        <c:varyColors val="0"/>
        <c:ser>
          <c:idx val="0"/>
          <c:order val="0"/>
          <c:tx>
            <c:v>Presentadas en la CAM (Nº)</c:v>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PAREJA-EXPAREJA'!$E$65:$R$65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PAREJA-EXPAREJA'!$E$66:$R$66</c:f>
              <c:numCache>
                <c:formatCode>[&lt;1]0.####;#,##0</c:formatCode>
                <c:ptCount val="14"/>
                <c:pt idx="0">
                  <c:v>21195</c:v>
                </c:pt>
                <c:pt idx="1">
                  <c:v>20708</c:v>
                </c:pt>
                <c:pt idx="2">
                  <c:v>20935</c:v>
                </c:pt>
                <c:pt idx="3">
                  <c:v>19506</c:v>
                </c:pt>
                <c:pt idx="4">
                  <c:v>19270</c:v>
                </c:pt>
                <c:pt idx="5">
                  <c:v>18527</c:v>
                </c:pt>
                <c:pt idx="6">
                  <c:v>21535</c:v>
                </c:pt>
                <c:pt idx="7">
                  <c:v>26959</c:v>
                </c:pt>
                <c:pt idx="8">
                  <c:v>26965</c:v>
                </c:pt>
                <c:pt idx="9">
                  <c:v>26166</c:v>
                </c:pt>
                <c:pt idx="10">
                  <c:v>22463</c:v>
                </c:pt>
                <c:pt idx="11">
                  <c:v>25454</c:v>
                </c:pt>
                <c:pt idx="12">
                  <c:v>27798</c:v>
                </c:pt>
                <c:pt idx="13">
                  <c:v>30032</c:v>
                </c:pt>
              </c:numCache>
            </c:numRef>
          </c:val>
          <c:extLst>
            <c:ext xmlns:c16="http://schemas.microsoft.com/office/drawing/2014/chart" uri="{C3380CC4-5D6E-409C-BE32-E72D297353CC}">
              <c16:uniqueId val="{00000000-B2F3-45F3-A2AF-B8EB0CE15243}"/>
            </c:ext>
          </c:extLst>
        </c:ser>
        <c:ser>
          <c:idx val="1"/>
          <c:order val="1"/>
          <c:tx>
            <c:v>Presentadas en Madrid (Nº)</c:v>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PAREJA-EXPAREJA'!$E$65:$R$65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PAREJA-EXPAREJA'!$E$67:$R$67</c:f>
              <c:numCache>
                <c:formatCode>[&lt;1]0.####;#,##0</c:formatCode>
                <c:ptCount val="14"/>
                <c:pt idx="0">
                  <c:v>12138</c:v>
                </c:pt>
                <c:pt idx="1">
                  <c:v>11227</c:v>
                </c:pt>
                <c:pt idx="2">
                  <c:v>10790</c:v>
                </c:pt>
                <c:pt idx="3">
                  <c:v>9999</c:v>
                </c:pt>
                <c:pt idx="4">
                  <c:v>10217</c:v>
                </c:pt>
                <c:pt idx="5">
                  <c:v>9905</c:v>
                </c:pt>
                <c:pt idx="6">
                  <c:v>12022</c:v>
                </c:pt>
                <c:pt idx="7">
                  <c:v>12937</c:v>
                </c:pt>
                <c:pt idx="8">
                  <c:v>13644</c:v>
                </c:pt>
                <c:pt idx="9">
                  <c:v>13455</c:v>
                </c:pt>
                <c:pt idx="10">
                  <c:v>11154</c:v>
                </c:pt>
                <c:pt idx="11">
                  <c:v>12847</c:v>
                </c:pt>
                <c:pt idx="12">
                  <c:v>14145</c:v>
                </c:pt>
                <c:pt idx="13">
                  <c:v>15083</c:v>
                </c:pt>
              </c:numCache>
            </c:numRef>
          </c:val>
          <c:extLst>
            <c:ext xmlns:c16="http://schemas.microsoft.com/office/drawing/2014/chart" uri="{C3380CC4-5D6E-409C-BE32-E72D297353CC}">
              <c16:uniqueId val="{00000001-B2F3-45F3-A2AF-B8EB0CE15243}"/>
            </c:ext>
          </c:extLst>
        </c:ser>
        <c:dLbls>
          <c:showLegendKey val="0"/>
          <c:showVal val="1"/>
          <c:showCatName val="0"/>
          <c:showSerName val="0"/>
          <c:showPercent val="0"/>
          <c:showBubbleSize val="0"/>
        </c:dLbls>
        <c:gapWidth val="40"/>
        <c:axId val="716815864"/>
        <c:axId val="716814784"/>
        <c:extLst>
          <c:ext xmlns:c15="http://schemas.microsoft.com/office/drawing/2012/chart" uri="{02D57815-91ED-43cb-92C2-25804820EDAC}">
            <c15:filteredBarSeries>
              <c15:ser>
                <c:idx val="2"/>
                <c:order val="2"/>
                <c:tx>
                  <c:v>Denuncias presentadas en Madrid (%)</c:v>
                </c:tx>
                <c:spPr>
                  <a:solidFill>
                    <a:schemeClr val="accent3"/>
                  </a:solidFill>
                  <a:ln>
                    <a:solidFill>
                      <a:schemeClr val="accent4"/>
                    </a:solidFill>
                  </a:ln>
                  <a:effectLst/>
                </c:spPr>
                <c:invertIfNegative val="0"/>
                <c:dLbls>
                  <c:dLbl>
                    <c:idx val="1"/>
                    <c:delete val="1"/>
                    <c:extLst>
                      <c:ext uri="{CE6537A1-D6FC-4f65-9D91-7224C49458BB}"/>
                      <c:ext xmlns:c16="http://schemas.microsoft.com/office/drawing/2014/chart" uri="{C3380CC4-5D6E-409C-BE32-E72D297353CC}">
                        <c16:uniqueId val="{00000000-2376-4B2F-998E-FF9EB79E7143}"/>
                      </c:ext>
                    </c:extLst>
                  </c:dLbl>
                  <c:dLbl>
                    <c:idx val="3"/>
                    <c:delete val="1"/>
                    <c:extLst>
                      <c:ext uri="{CE6537A1-D6FC-4f65-9D91-7224C49458BB}"/>
                      <c:ext xmlns:c16="http://schemas.microsoft.com/office/drawing/2014/chart" uri="{C3380CC4-5D6E-409C-BE32-E72D297353CC}">
                        <c16:uniqueId val="{00000001-2376-4B2F-998E-FF9EB79E7143}"/>
                      </c:ext>
                    </c:extLst>
                  </c:dLbl>
                  <c:dLbl>
                    <c:idx val="5"/>
                    <c:delete val="1"/>
                    <c:extLst>
                      <c:ext uri="{CE6537A1-D6FC-4f65-9D91-7224C49458BB}"/>
                      <c:ext xmlns:c16="http://schemas.microsoft.com/office/drawing/2014/chart" uri="{C3380CC4-5D6E-409C-BE32-E72D297353CC}">
                        <c16:uniqueId val="{00000002-2376-4B2F-998E-FF9EB79E7143}"/>
                      </c:ext>
                    </c:extLst>
                  </c:dLbl>
                  <c:dLbl>
                    <c:idx val="7"/>
                    <c:delete val="1"/>
                    <c:extLst>
                      <c:ext uri="{CE6537A1-D6FC-4f65-9D91-7224C49458BB}"/>
                      <c:ext xmlns:c16="http://schemas.microsoft.com/office/drawing/2014/chart" uri="{C3380CC4-5D6E-409C-BE32-E72D297353CC}">
                        <c16:uniqueId val="{00000003-2376-4B2F-998E-FF9EB79E7143}"/>
                      </c:ext>
                    </c:extLst>
                  </c:dLbl>
                  <c:dLbl>
                    <c:idx val="8"/>
                    <c:layout>
                      <c:manualLayout>
                        <c:x val="-2.2421274853362368E-2"/>
                        <c:y val="-5.6793895081296716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3-58CB-4E36-ACDE-1FC23A0D4E8A}"/>
                      </c:ext>
                    </c:extLst>
                  </c:dLbl>
                  <c:dLbl>
                    <c:idx val="9"/>
                    <c:delete val="1"/>
                    <c:extLst>
                      <c:ext uri="{CE6537A1-D6FC-4f65-9D91-7224C49458BB}"/>
                      <c:ext xmlns:c16="http://schemas.microsoft.com/office/drawing/2014/chart" uri="{C3380CC4-5D6E-409C-BE32-E72D297353CC}">
                        <c16:uniqueId val="{00000004-58CB-4E36-ACDE-1FC23A0D4E8A}"/>
                      </c:ext>
                    </c:extLst>
                  </c:dLbl>
                  <c:dLbl>
                    <c:idx val="11"/>
                    <c:delete val="1"/>
                    <c:extLst>
                      <c:ext uri="{CE6537A1-D6FC-4f65-9D91-7224C49458BB}"/>
                      <c:ext xmlns:c16="http://schemas.microsoft.com/office/drawing/2014/chart" uri="{C3380CC4-5D6E-409C-BE32-E72D297353CC}">
                        <c16:uniqueId val="{00000004-2376-4B2F-998E-FF9EB79E7143}"/>
                      </c:ext>
                    </c:extLst>
                  </c:dLbl>
                  <c:dLbl>
                    <c:idx val="12"/>
                    <c:layout>
                      <c:manualLayout>
                        <c:x val="-4.1315607594959877E-2"/>
                        <c:y val="-4.7053635341036917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0-8575-4F7D-94E4-3F787794946E}"/>
                      </c:ext>
                    </c:extLst>
                  </c:dLbl>
                  <c:dLbl>
                    <c:idx val="13"/>
                    <c:delete val="1"/>
                    <c:extLst>
                      <c:ext uri="{CE6537A1-D6FC-4f65-9D91-7224C49458BB}"/>
                      <c:ext xmlns:c16="http://schemas.microsoft.com/office/drawing/2014/chart" uri="{C3380CC4-5D6E-409C-BE32-E72D297353CC}">
                        <c16:uniqueId val="{00000013-58CB-4E36-ACDE-1FC23A0D4E8A}"/>
                      </c:ext>
                    </c:extLst>
                  </c:dLbl>
                  <c:spPr>
                    <a:noFill/>
                    <a:ln>
                      <a:solidFill>
                        <a:schemeClr val="accent4"/>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'1.VIOLENCIA PAREJA-EXPAREJA'!$E$68:$R$68</c15:sqref>
                        </c15:formulaRef>
                      </c:ext>
                    </c:extLst>
                    <c:numCache>
                      <c:formatCode>0%</c:formatCode>
                      <c:ptCount val="14"/>
                      <c:pt idx="0">
                        <c:v>0.57268223637650384</c:v>
                      </c:pt>
                      <c:pt idx="1">
                        <c:v>0.54215762024338421</c:v>
                      </c:pt>
                      <c:pt idx="2">
                        <c:v>0.51540482445665159</c:v>
                      </c:pt>
                      <c:pt idx="3">
                        <c:v>0.5126115041525684</c:v>
                      </c:pt>
                      <c:pt idx="4">
                        <c:v>0.53020238713025425</c:v>
                      </c:pt>
                      <c:pt idx="5">
                        <c:v>0.53462514168510822</c:v>
                      </c:pt>
                      <c:pt idx="6">
                        <c:v>0.55825400510796375</c:v>
                      </c:pt>
                      <c:pt idx="7">
                        <c:v>0.47987685003152936</c:v>
                      </c:pt>
                      <c:pt idx="8">
                        <c:v>0.50598924531800482</c:v>
                      </c:pt>
                      <c:pt idx="9">
                        <c:v>0.51421692272414588</c:v>
                      </c:pt>
                      <c:pt idx="10">
                        <c:v>0.4965498820282242</c:v>
                      </c:pt>
                      <c:pt idx="11">
                        <c:v>0.50471438673685864</c:v>
                      </c:pt>
                      <c:pt idx="12">
                        <c:v>0.50884955752212391</c:v>
                      </c:pt>
                      <c:pt idx="13">
                        <c:v>0.50223095364944059</c:v>
                      </c:pt>
                    </c:numCache>
                  </c:numRef>
                </c:val>
                <c:extLst>
                  <c:ext xmlns:c16="http://schemas.microsoft.com/office/drawing/2014/chart" uri="{C3380CC4-5D6E-409C-BE32-E72D297353CC}">
                    <c16:uniqueId val="{00000002-B2F3-45F3-A2AF-B8EB0CE15243}"/>
                  </c:ext>
                </c:extLst>
              </c15:ser>
            </c15:filteredBarSeries>
          </c:ext>
        </c:extLst>
      </c:barChart>
      <c:catAx>
        <c:axId val="716815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16814784"/>
        <c:crosses val="autoZero"/>
        <c:auto val="1"/>
        <c:lblAlgn val="ctr"/>
        <c:lblOffset val="100"/>
        <c:noMultiLvlLbl val="0"/>
      </c:catAx>
      <c:valAx>
        <c:axId val="71681478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16815864"/>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0.22589399355485146"/>
          <c:y val="0.92385091947545483"/>
          <c:w val="0.57457543797151844"/>
          <c:h val="5.48872030253345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s-ES" sz="1050" baseline="0">
                <a:solidFill>
                  <a:sysClr val="windowText" lastClr="000000"/>
                </a:solidFill>
                <a:latin typeface="+mn-lt"/>
              </a:rPr>
              <a:t>1.18. Porcentaje de órdenes de protección a víctimas de violencia de género menores </a:t>
            </a:r>
          </a:p>
          <a:p>
            <a:pPr>
              <a:defRPr sz="1200">
                <a:solidFill>
                  <a:sysClr val="windowText" lastClr="000000"/>
                </a:solidFill>
              </a:defRPr>
            </a:pPr>
            <a:r>
              <a:rPr lang="es-ES" sz="1050" baseline="0">
                <a:solidFill>
                  <a:sysClr val="windowText" lastClr="000000"/>
                </a:solidFill>
                <a:latin typeface="+mn-lt"/>
              </a:rPr>
              <a:t>de edad en la ciudad de Madrid, desde 2010.</a:t>
            </a:r>
          </a:p>
        </c:rich>
      </c:tx>
      <c:layout>
        <c:manualLayout>
          <c:xMode val="edge"/>
          <c:yMode val="edge"/>
          <c:x val="0.15444977525582584"/>
          <c:y val="2.8802290622763065E-2"/>
        </c:manualLayout>
      </c:layout>
      <c:overlay val="0"/>
      <c:spPr>
        <a:solidFill>
          <a:sysClr val="window" lastClr="FFFFFF"/>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2848221558512083E-2"/>
          <c:y val="0.18391587540528023"/>
          <c:w val="0.86395170177764291"/>
          <c:h val="0.63349669986104673"/>
        </c:manualLayout>
      </c:layout>
      <c:barChart>
        <c:barDir val="col"/>
        <c:grouping val="clustered"/>
        <c:varyColors val="0"/>
        <c:ser>
          <c:idx val="5"/>
          <c:order val="0"/>
          <c:tx>
            <c:v>2010</c:v>
          </c:tx>
          <c:spPr>
            <a:solidFill>
              <a:schemeClr val="accent1">
                <a:lumMod val="40000"/>
                <a:lumOff val="60000"/>
              </a:schemeClr>
            </a:solidFill>
            <a:ln>
              <a:noFill/>
            </a:ln>
            <a:effectLst/>
          </c:spPr>
          <c:invertIfNegative val="0"/>
          <c:dPt>
            <c:idx val="0"/>
            <c:invertIfNegative val="0"/>
            <c:bubble3D val="0"/>
            <c:spPr>
              <a:solidFill>
                <a:schemeClr val="accent1">
                  <a:lumMod val="40000"/>
                  <a:lumOff val="60000"/>
                </a:schemeClr>
              </a:solidFill>
              <a:ln>
                <a:solidFill>
                  <a:schemeClr val="accent5">
                    <a:lumMod val="20000"/>
                    <a:lumOff val="80000"/>
                  </a:schemeClr>
                </a:solidFill>
              </a:ln>
              <a:effectLst/>
            </c:spPr>
            <c:extLst>
              <c:ext xmlns:c16="http://schemas.microsoft.com/office/drawing/2014/chart" uri="{C3380CC4-5D6E-409C-BE32-E72D297353CC}">
                <c16:uniqueId val="{00000000-7D3C-442F-9F19-0BD928EE1E9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 mujeres de menores</c:v>
              </c:pt>
              <c:pt idx="1">
                <c:v>% menores del total de españolas</c:v>
              </c:pt>
              <c:pt idx="2">
                <c:v>% menores del total extranjeras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'1.VIOLENCIA PAREJA-EXPAREJA'!$E$120:$E$126</c15:sqref>
                  </c15:fullRef>
                </c:ext>
              </c:extLst>
              <c:f>('1.VIOLENCIA PAREJA-EXPAREJA'!$E$121,'1.VIOLENCIA PAREJA-EXPAREJA'!$E$123,'1.VIOLENCIA PAREJA-EXPAREJA'!$E$126)</c:f>
              <c:numCache>
                <c:formatCode>0.0%</c:formatCode>
                <c:ptCount val="3"/>
                <c:pt idx="0">
                  <c:v>1.4999999999999999E-2</c:v>
                </c:pt>
                <c:pt idx="1">
                  <c:v>1.2999999999999999E-2</c:v>
                </c:pt>
                <c:pt idx="2">
                  <c:v>5.0000000000000001E-3</c:v>
                </c:pt>
              </c:numCache>
            </c:numRef>
          </c:val>
          <c:extLst>
            <c:ext xmlns:c16="http://schemas.microsoft.com/office/drawing/2014/chart" uri="{C3380CC4-5D6E-409C-BE32-E72D297353CC}">
              <c16:uniqueId val="{00000000-66E7-434B-A591-9E5798B5766C}"/>
            </c:ext>
          </c:extLst>
        </c:ser>
        <c:ser>
          <c:idx val="4"/>
          <c:order val="1"/>
          <c:tx>
            <c:v>2015</c:v>
          </c:tx>
          <c:spPr>
            <a:solidFill>
              <a:srgbClr val="7698D4"/>
            </a:solidFill>
            <a:ln>
              <a:solidFill>
                <a:schemeClr val="accent5">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 mujeres de menores</c:v>
              </c:pt>
              <c:pt idx="1">
                <c:v>% menores del total de españolas</c:v>
              </c:pt>
              <c:pt idx="2">
                <c:v>% menores del total extranjeras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'1.VIOLENCIA PAREJA-EXPAREJA'!$J$120:$J$126</c15:sqref>
                  </c15:fullRef>
                </c:ext>
              </c:extLst>
              <c:f>('1.VIOLENCIA PAREJA-EXPAREJA'!$J$121,'1.VIOLENCIA PAREJA-EXPAREJA'!$J$123,'1.VIOLENCIA PAREJA-EXPAREJA'!$J$126)</c:f>
              <c:numCache>
                <c:formatCode>0.0%</c:formatCode>
                <c:ptCount val="3"/>
                <c:pt idx="0">
                  <c:v>7.0000000000000001E-3</c:v>
                </c:pt>
                <c:pt idx="1">
                  <c:v>5.0000000000000001E-3</c:v>
                </c:pt>
                <c:pt idx="2">
                  <c:v>4.0000000000000001E-3</c:v>
                </c:pt>
              </c:numCache>
            </c:numRef>
          </c:val>
          <c:extLst>
            <c:ext xmlns:c16="http://schemas.microsoft.com/office/drawing/2014/chart" uri="{C3380CC4-5D6E-409C-BE32-E72D297353CC}">
              <c16:uniqueId val="{00000001-66E7-434B-A591-9E5798B5766C}"/>
            </c:ext>
          </c:extLst>
        </c:ser>
        <c:ser>
          <c:idx val="3"/>
          <c:order val="2"/>
          <c:tx>
            <c:v>2020</c:v>
          </c:tx>
          <c:spPr>
            <a:solidFill>
              <a:schemeClr val="accent5">
                <a:lumMod val="75000"/>
              </a:schemeClr>
            </a:solidFill>
            <a:ln>
              <a:solidFill>
                <a:schemeClr val="accent5">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 mujeres de menores</c:v>
              </c:pt>
              <c:pt idx="1">
                <c:v>% menores del total de españolas</c:v>
              </c:pt>
              <c:pt idx="2">
                <c:v>% menores del total extranjeras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'1.VIOLENCIA PAREJA-EXPAREJA'!$O$120:$O$126</c15:sqref>
                  </c15:fullRef>
                </c:ext>
              </c:extLst>
              <c:f>('1.VIOLENCIA PAREJA-EXPAREJA'!$O$121,'1.VIOLENCIA PAREJA-EXPAREJA'!$O$123,'1.VIOLENCIA PAREJA-EXPAREJA'!$O$126)</c:f>
              <c:numCache>
                <c:formatCode>0.0%</c:formatCode>
                <c:ptCount val="3"/>
                <c:pt idx="0">
                  <c:v>1.2999999999999999E-2</c:v>
                </c:pt>
                <c:pt idx="1">
                  <c:v>7.0000000000000001E-3</c:v>
                </c:pt>
                <c:pt idx="2">
                  <c:v>1.4E-2</c:v>
                </c:pt>
              </c:numCache>
            </c:numRef>
          </c:val>
          <c:extLst>
            <c:ext xmlns:c16="http://schemas.microsoft.com/office/drawing/2014/chart" uri="{C3380CC4-5D6E-409C-BE32-E72D297353CC}">
              <c16:uniqueId val="{00000002-66E7-434B-A591-9E5798B5766C}"/>
            </c:ext>
          </c:extLst>
        </c:ser>
        <c:ser>
          <c:idx val="1"/>
          <c:order val="3"/>
          <c:tx>
            <c:strRef>
              <c:f>'1.VIOLENCIA PAREJA-EXPAREJA'!$P$112</c:f>
              <c:strCache>
                <c:ptCount val="1"/>
                <c:pt idx="0">
                  <c:v>2021</c:v>
                </c:pt>
              </c:strCache>
            </c:strRef>
          </c:tx>
          <c:spPr>
            <a:solidFill>
              <a:srgbClr val="006F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'1.VIOLENCIA PAREJA-EXPAREJA'!$D$120:$D$126</c15:sqref>
                  </c15:fullRef>
                </c:ext>
              </c:extLst>
              <c:f>('1.VIOLENCIA PAREJA-EXPAREJA'!$D$121,'1.VIOLENCIA PAREJA-EXPAREJA'!$D$123,'1.VIOLENCIA PAREJA-EXPAREJA'!$D$126)</c:f>
              <c:strCache>
                <c:ptCount val="3"/>
                <c:pt idx="0">
                  <c:v>% mujeres de menores</c:v>
                </c:pt>
                <c:pt idx="1">
                  <c:v>% menores del total de españolas</c:v>
                </c:pt>
                <c:pt idx="2">
                  <c:v>% menores del total extranjeras</c:v>
                </c:pt>
              </c:strCache>
            </c:strRef>
          </c:cat>
          <c:val>
            <c:numRef>
              <c:extLst>
                <c:ext xmlns:c15="http://schemas.microsoft.com/office/drawing/2012/chart" uri="{02D57815-91ED-43cb-92C2-25804820EDAC}">
                  <c15:fullRef>
                    <c15:sqref>'1.VIOLENCIA PAREJA-EXPAREJA'!$P$120:$P$126</c15:sqref>
                  </c15:fullRef>
                </c:ext>
              </c:extLst>
              <c:f>('1.VIOLENCIA PAREJA-EXPAREJA'!$P$121,'1.VIOLENCIA PAREJA-EXPAREJA'!$P$123,'1.VIOLENCIA PAREJA-EXPAREJA'!$P$126)</c:f>
              <c:numCache>
                <c:formatCode>0.0%</c:formatCode>
                <c:ptCount val="3"/>
                <c:pt idx="0">
                  <c:v>1.4E-2</c:v>
                </c:pt>
                <c:pt idx="1">
                  <c:v>8.9999999999999993E-3</c:v>
                </c:pt>
                <c:pt idx="2">
                  <c:v>0.01</c:v>
                </c:pt>
              </c:numCache>
            </c:numRef>
          </c:val>
          <c:extLst>
            <c:ext xmlns:c16="http://schemas.microsoft.com/office/drawing/2014/chart" uri="{C3380CC4-5D6E-409C-BE32-E72D297353CC}">
              <c16:uniqueId val="{00000003-66E7-434B-A591-9E5798B5766C}"/>
            </c:ext>
          </c:extLst>
        </c:ser>
        <c:ser>
          <c:idx val="0"/>
          <c:order val="4"/>
          <c:tx>
            <c:strRef>
              <c:f>'1.VIOLENCIA PAREJA-EXPAREJA'!$Q$112</c:f>
              <c:strCache>
                <c:ptCount val="1"/>
                <c:pt idx="0">
                  <c:v>2022</c:v>
                </c:pt>
              </c:strCache>
            </c:strRef>
          </c:tx>
          <c:spPr>
            <a:solidFill>
              <a:srgbClr val="C0571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'1.VIOLENCIA PAREJA-EXPAREJA'!$D$120:$D$126</c15:sqref>
                  </c15:fullRef>
                </c:ext>
              </c:extLst>
              <c:f>('1.VIOLENCIA PAREJA-EXPAREJA'!$D$121,'1.VIOLENCIA PAREJA-EXPAREJA'!$D$123,'1.VIOLENCIA PAREJA-EXPAREJA'!$D$126)</c:f>
              <c:strCache>
                <c:ptCount val="3"/>
                <c:pt idx="0">
                  <c:v>% mujeres de menores</c:v>
                </c:pt>
                <c:pt idx="1">
                  <c:v>% menores del total de españolas</c:v>
                </c:pt>
                <c:pt idx="2">
                  <c:v>% menores del total extranjeras</c:v>
                </c:pt>
              </c:strCache>
            </c:strRef>
          </c:cat>
          <c:val>
            <c:numRef>
              <c:extLst>
                <c:ext xmlns:c15="http://schemas.microsoft.com/office/drawing/2012/chart" uri="{02D57815-91ED-43cb-92C2-25804820EDAC}">
                  <c15:fullRef>
                    <c15:sqref>'1.VIOLENCIA PAREJA-EXPAREJA'!$Q$120:$Q$126</c15:sqref>
                  </c15:fullRef>
                </c:ext>
              </c:extLst>
              <c:f>('1.VIOLENCIA PAREJA-EXPAREJA'!$Q$121,'1.VIOLENCIA PAREJA-EXPAREJA'!$Q$123,'1.VIOLENCIA PAREJA-EXPAREJA'!$Q$126)</c:f>
              <c:numCache>
                <c:formatCode>0.0%</c:formatCode>
                <c:ptCount val="3"/>
                <c:pt idx="0">
                  <c:v>1.6E-2</c:v>
                </c:pt>
                <c:pt idx="1">
                  <c:v>1.2999999999999999E-2</c:v>
                </c:pt>
                <c:pt idx="2">
                  <c:v>6.0000000000000001E-3</c:v>
                </c:pt>
              </c:numCache>
            </c:numRef>
          </c:val>
          <c:extLst>
            <c:ext xmlns:c16="http://schemas.microsoft.com/office/drawing/2014/chart" uri="{C3380CC4-5D6E-409C-BE32-E72D297353CC}">
              <c16:uniqueId val="{00000004-66E7-434B-A591-9E5798B5766C}"/>
            </c:ext>
          </c:extLst>
        </c:ser>
        <c:ser>
          <c:idx val="2"/>
          <c:order val="5"/>
          <c:tx>
            <c:v>2023</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 mujeres de menores</c:v>
              </c:pt>
              <c:pt idx="1">
                <c:v>% menores del total de españolas</c:v>
              </c:pt>
              <c:pt idx="2">
                <c:v>% menores del total extranjeras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'1.VIOLENCIA PAREJA-EXPAREJA'!$R$120:$R$125</c15:sqref>
                  </c15:fullRef>
                </c:ext>
              </c:extLst>
              <c:f>('1.VIOLENCIA PAREJA-EXPAREJA'!$R$121,'1.VIOLENCIA PAREJA-EXPAREJA'!$R$123)</c:f>
              <c:numCache>
                <c:formatCode>0.0%</c:formatCode>
                <c:ptCount val="2"/>
                <c:pt idx="0">
                  <c:v>6.3914780292942744E-3</c:v>
                </c:pt>
                <c:pt idx="1" formatCode="0.00%">
                  <c:v>1.0999999999999999E-2</c:v>
                </c:pt>
              </c:numCache>
            </c:numRef>
          </c:val>
          <c:extLst>
            <c:ext xmlns:c16="http://schemas.microsoft.com/office/drawing/2014/chart" uri="{C3380CC4-5D6E-409C-BE32-E72D297353CC}">
              <c16:uniqueId val="{00000005-66E7-434B-A591-9E5798B5766C}"/>
            </c:ext>
          </c:extLst>
        </c:ser>
        <c:dLbls>
          <c:showLegendKey val="0"/>
          <c:showVal val="1"/>
          <c:showCatName val="0"/>
          <c:showSerName val="0"/>
          <c:showPercent val="0"/>
          <c:showBubbleSize val="0"/>
        </c:dLbls>
        <c:gapWidth val="100"/>
        <c:overlap val="-24"/>
        <c:axId val="555113327"/>
        <c:axId val="466556127"/>
      </c:barChart>
      <c:catAx>
        <c:axId val="55511332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466556127"/>
        <c:crosses val="autoZero"/>
        <c:auto val="1"/>
        <c:lblAlgn val="ctr"/>
        <c:lblOffset val="100"/>
        <c:noMultiLvlLbl val="0"/>
      </c:catAx>
      <c:valAx>
        <c:axId val="466556127"/>
        <c:scaling>
          <c:orientation val="minMax"/>
          <c:max val="2.5000000000000005E-2"/>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113327"/>
        <c:crosses val="autoZero"/>
        <c:crossBetween val="between"/>
      </c:valAx>
      <c:spPr>
        <a:solidFill>
          <a:schemeClr val="accent3">
            <a:lumMod val="20000"/>
            <a:lumOff val="8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050" b="1" i="0" u="none" strike="noStrike" kern="1200" spc="0" baseline="0">
                <a:solidFill>
                  <a:sysClr val="windowText" lastClr="000000"/>
                </a:solidFill>
                <a:latin typeface="+mn-lt"/>
                <a:ea typeface="+mn-ea"/>
                <a:cs typeface="+mn-cs"/>
              </a:defRPr>
            </a:pPr>
            <a:r>
              <a:rPr lang="en-US" sz="1050" b="1" i="0" u="none" strike="noStrike" kern="1200" baseline="0">
                <a:solidFill>
                  <a:sysClr val="windowText" lastClr="000000"/>
                </a:solidFill>
                <a:latin typeface="+mn-lt"/>
                <a:ea typeface="+mn-ea"/>
                <a:cs typeface="+mn-cs"/>
              </a:rPr>
              <a:t>1.20 Órdenes de protección según relación víctima y denunciado. Madrid, desde 2010</a:t>
            </a:r>
          </a:p>
        </c:rich>
      </c:tx>
      <c:layout>
        <c:manualLayout>
          <c:xMode val="edge"/>
          <c:yMode val="edge"/>
          <c:x val="0.14632098544500119"/>
          <c:y val="4.0770210928233318E-2"/>
        </c:manualLayout>
      </c:layout>
      <c:overlay val="0"/>
      <c:spPr>
        <a:noFill/>
        <a:ln>
          <a:noFill/>
        </a:ln>
        <a:effectLst/>
      </c:spPr>
      <c:txPr>
        <a:bodyPr rot="0" spcFirstLastPara="1" vertOverflow="ellipsis" vert="horz" wrap="square" anchor="ctr" anchorCtr="1"/>
        <a:lstStyle/>
        <a:p>
          <a:pPr algn="ctr" rtl="0">
            <a:defRPr lang="en-U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9769531649452909E-2"/>
          <c:y val="0.15290466460679758"/>
          <c:w val="0.88540735707528939"/>
          <c:h val="0.6839495563867134"/>
        </c:manualLayout>
      </c:layout>
      <c:barChart>
        <c:barDir val="col"/>
        <c:grouping val="stacked"/>
        <c:varyColors val="0"/>
        <c:ser>
          <c:idx val="4"/>
          <c:order val="0"/>
          <c:tx>
            <c:strRef>
              <c:f>'1.VIOLENCIA PAREJA-EXPAREJA'!$D$139</c:f>
              <c:strCache>
                <c:ptCount val="1"/>
                <c:pt idx="0">
                  <c:v>Ex-relación afectiva</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PAREJA-EXPAREJA'!$E$134:$R$134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PAREJA-EXPAREJA'!$E$139:$R$139</c:f>
              <c:numCache>
                <c:formatCode>General</c:formatCode>
                <c:ptCount val="14"/>
                <c:pt idx="0">
                  <c:v>877</c:v>
                </c:pt>
                <c:pt idx="1">
                  <c:v>951</c:v>
                </c:pt>
                <c:pt idx="2" formatCode="#,##0">
                  <c:v>1060</c:v>
                </c:pt>
                <c:pt idx="3" formatCode="#,##0">
                  <c:v>1062</c:v>
                </c:pt>
                <c:pt idx="4" formatCode="#,##0">
                  <c:v>1120</c:v>
                </c:pt>
                <c:pt idx="5" formatCode="#,##0">
                  <c:v>1081</c:v>
                </c:pt>
                <c:pt idx="6" formatCode="#,##0">
                  <c:v>1328</c:v>
                </c:pt>
                <c:pt idx="7" formatCode="#,##0">
                  <c:v>1308</c:v>
                </c:pt>
                <c:pt idx="8" formatCode="#,##0">
                  <c:v>1334</c:v>
                </c:pt>
                <c:pt idx="9" formatCode="#,##0">
                  <c:v>1168</c:v>
                </c:pt>
                <c:pt idx="10" formatCode="#,##0">
                  <c:v>1042</c:v>
                </c:pt>
                <c:pt idx="11" formatCode="#,##0">
                  <c:v>1299</c:v>
                </c:pt>
                <c:pt idx="12" formatCode="#,##0">
                  <c:v>1390</c:v>
                </c:pt>
                <c:pt idx="13" formatCode="#,##0">
                  <c:v>1662</c:v>
                </c:pt>
              </c:numCache>
            </c:numRef>
          </c:val>
          <c:extLst>
            <c:ext xmlns:c16="http://schemas.microsoft.com/office/drawing/2014/chart" uri="{C3380CC4-5D6E-409C-BE32-E72D297353CC}">
              <c16:uniqueId val="{00000004-B36C-49AA-834A-7195EEA9D991}"/>
            </c:ext>
          </c:extLst>
        </c:ser>
        <c:ser>
          <c:idx val="3"/>
          <c:order val="1"/>
          <c:tx>
            <c:strRef>
              <c:f>'1.VIOLENCIA PAREJA-EXPAREJA'!$D$138</c:f>
              <c:strCache>
                <c:ptCount val="1"/>
                <c:pt idx="0">
                  <c:v>Relación afectiva</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PAREJA-EXPAREJA'!$E$134:$R$134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PAREJA-EXPAREJA'!$E$138:$R$138</c:f>
              <c:numCache>
                <c:formatCode>#,##0</c:formatCode>
                <c:ptCount val="14"/>
                <c:pt idx="0">
                  <c:v>1389</c:v>
                </c:pt>
                <c:pt idx="1">
                  <c:v>1347</c:v>
                </c:pt>
                <c:pt idx="2">
                  <c:v>1256</c:v>
                </c:pt>
                <c:pt idx="3">
                  <c:v>1069</c:v>
                </c:pt>
                <c:pt idx="4">
                  <c:v>1059</c:v>
                </c:pt>
                <c:pt idx="5">
                  <c:v>1024</c:v>
                </c:pt>
                <c:pt idx="6" formatCode="General">
                  <c:v>979</c:v>
                </c:pt>
                <c:pt idx="7">
                  <c:v>1248</c:v>
                </c:pt>
                <c:pt idx="8">
                  <c:v>1295</c:v>
                </c:pt>
                <c:pt idx="9">
                  <c:v>1356</c:v>
                </c:pt>
                <c:pt idx="10">
                  <c:v>1215</c:v>
                </c:pt>
                <c:pt idx="11">
                  <c:v>1295</c:v>
                </c:pt>
                <c:pt idx="12">
                  <c:v>1309</c:v>
                </c:pt>
                <c:pt idx="13">
                  <c:v>1370</c:v>
                </c:pt>
              </c:numCache>
            </c:numRef>
          </c:val>
          <c:extLst>
            <c:ext xmlns:c16="http://schemas.microsoft.com/office/drawing/2014/chart" uri="{C3380CC4-5D6E-409C-BE32-E72D297353CC}">
              <c16:uniqueId val="{00000003-B36C-49AA-834A-7195EEA9D991}"/>
            </c:ext>
          </c:extLst>
        </c:ser>
        <c:ser>
          <c:idx val="2"/>
          <c:order val="2"/>
          <c:tx>
            <c:strRef>
              <c:f>'1.VIOLENCIA PAREJA-EXPAREJA'!$D$137</c:f>
              <c:strCache>
                <c:ptCount val="1"/>
                <c:pt idx="0">
                  <c:v>Excónyuge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PAREJA-EXPAREJA'!$E$134:$R$134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PAREJA-EXPAREJA'!$E$137:$R$137</c:f>
              <c:numCache>
                <c:formatCode>General</c:formatCode>
                <c:ptCount val="14"/>
                <c:pt idx="0">
                  <c:v>328</c:v>
                </c:pt>
                <c:pt idx="1">
                  <c:v>240</c:v>
                </c:pt>
                <c:pt idx="2">
                  <c:v>216</c:v>
                </c:pt>
                <c:pt idx="3">
                  <c:v>191</c:v>
                </c:pt>
                <c:pt idx="4">
                  <c:v>210</c:v>
                </c:pt>
                <c:pt idx="5">
                  <c:v>217</c:v>
                </c:pt>
                <c:pt idx="6">
                  <c:v>275</c:v>
                </c:pt>
                <c:pt idx="7">
                  <c:v>256</c:v>
                </c:pt>
                <c:pt idx="8">
                  <c:v>193</c:v>
                </c:pt>
                <c:pt idx="9">
                  <c:v>242</c:v>
                </c:pt>
                <c:pt idx="10">
                  <c:v>194</c:v>
                </c:pt>
                <c:pt idx="11">
                  <c:v>273</c:v>
                </c:pt>
                <c:pt idx="12">
                  <c:v>228</c:v>
                </c:pt>
                <c:pt idx="13">
                  <c:v>335</c:v>
                </c:pt>
              </c:numCache>
            </c:numRef>
          </c:val>
          <c:extLst>
            <c:ext xmlns:c16="http://schemas.microsoft.com/office/drawing/2014/chart" uri="{C3380CC4-5D6E-409C-BE32-E72D297353CC}">
              <c16:uniqueId val="{00000002-B36C-49AA-834A-7195EEA9D991}"/>
            </c:ext>
          </c:extLst>
        </c:ser>
        <c:ser>
          <c:idx val="1"/>
          <c:order val="3"/>
          <c:tx>
            <c:strRef>
              <c:f>'1.VIOLENCIA PAREJA-EXPAREJA'!$D$136</c:f>
              <c:strCache>
                <c:ptCount val="1"/>
                <c:pt idx="0">
                  <c:v>Cónyuge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PAREJA-EXPAREJA'!$E$134:$R$134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PAREJA-EXPAREJA'!$E$136:$R$136</c:f>
              <c:numCache>
                <c:formatCode>General</c:formatCode>
                <c:ptCount val="14"/>
                <c:pt idx="0">
                  <c:v>798</c:v>
                </c:pt>
                <c:pt idx="1">
                  <c:v>661</c:v>
                </c:pt>
                <c:pt idx="2">
                  <c:v>608</c:v>
                </c:pt>
                <c:pt idx="3">
                  <c:v>628</c:v>
                </c:pt>
                <c:pt idx="4">
                  <c:v>639</c:v>
                </c:pt>
                <c:pt idx="5">
                  <c:v>592</c:v>
                </c:pt>
                <c:pt idx="6">
                  <c:v>440</c:v>
                </c:pt>
                <c:pt idx="7">
                  <c:v>494</c:v>
                </c:pt>
                <c:pt idx="8">
                  <c:v>522</c:v>
                </c:pt>
                <c:pt idx="9">
                  <c:v>467</c:v>
                </c:pt>
                <c:pt idx="10">
                  <c:v>473</c:v>
                </c:pt>
                <c:pt idx="11">
                  <c:v>348</c:v>
                </c:pt>
                <c:pt idx="12">
                  <c:v>384</c:v>
                </c:pt>
                <c:pt idx="13">
                  <c:v>388</c:v>
                </c:pt>
              </c:numCache>
            </c:numRef>
          </c:val>
          <c:extLst>
            <c:ext xmlns:c16="http://schemas.microsoft.com/office/drawing/2014/chart" uri="{C3380CC4-5D6E-409C-BE32-E72D297353CC}">
              <c16:uniqueId val="{00000001-B36C-49AA-834A-7195EEA9D991}"/>
            </c:ext>
          </c:extLst>
        </c:ser>
        <c:dLbls>
          <c:showLegendKey val="0"/>
          <c:showVal val="0"/>
          <c:showCatName val="0"/>
          <c:showSerName val="0"/>
          <c:showPercent val="0"/>
          <c:showBubbleSize val="0"/>
        </c:dLbls>
        <c:gapWidth val="25"/>
        <c:overlap val="100"/>
        <c:axId val="1476859824"/>
        <c:axId val="1476858744"/>
        <c:extLst>
          <c:ext xmlns:c15="http://schemas.microsoft.com/office/drawing/2012/chart" uri="{02D57815-91ED-43cb-92C2-25804820EDAC}">
            <c15:filteredBarSeries>
              <c15:ser>
                <c:idx val="0"/>
                <c:order val="4"/>
                <c:tx>
                  <c:strRef>
                    <c:extLst>
                      <c:ext uri="{02D57815-91ED-43cb-92C2-25804820EDAC}">
                        <c15:formulaRef>
                          <c15:sqref>'1.VIOLENCIA PAREJA-EXPAREJA'!$D$135</c15:sqref>
                        </c15:formulaRef>
                      </c:ext>
                    </c:extLst>
                    <c:strCache>
                      <c:ptCount val="1"/>
                      <c:pt idx="0">
                        <c:v>Total órdenes protección</c:v>
                      </c:pt>
                    </c:strCache>
                  </c:strRef>
                </c:tx>
                <c:spPr>
                  <a:solidFill>
                    <a:schemeClr val="accent1"/>
                  </a:solidFill>
                  <a:ln>
                    <a:noFill/>
                  </a:ln>
                  <a:effectLst/>
                </c:spPr>
                <c:invertIfNegative val="0"/>
                <c:dLbls>
                  <c:dLbl>
                    <c:idx val="0"/>
                    <c:layout>
                      <c:manualLayout>
                        <c:x val="1.4326647564469914E-3"/>
                        <c:y val="-0.17041420118343195"/>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B-B36C-49AA-834A-7195EEA9D991}"/>
                      </c:ext>
                    </c:extLst>
                  </c:dLbl>
                  <c:dLbl>
                    <c:idx val="1"/>
                    <c:layout>
                      <c:manualLayout>
                        <c:x val="-1.4326647564469914E-3"/>
                        <c:y val="-0.1680473372781065"/>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C-B36C-49AA-834A-7195EEA9D991}"/>
                      </c:ext>
                    </c:extLst>
                  </c:dLbl>
                  <c:dLbl>
                    <c:idx val="2"/>
                    <c:layout>
                      <c:manualLayout>
                        <c:x val="2.8653295128939827E-3"/>
                        <c:y val="-0.1514792899408284"/>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D-B36C-49AA-834A-7195EEA9D991}"/>
                      </c:ext>
                    </c:extLst>
                  </c:dLbl>
                  <c:dLbl>
                    <c:idx val="3"/>
                    <c:layout>
                      <c:manualLayout>
                        <c:x val="2.8653295128939302E-3"/>
                        <c:y val="-0.13964497041420118"/>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E-B36C-49AA-834A-7195EEA9D991}"/>
                      </c:ext>
                    </c:extLst>
                  </c:dLbl>
                  <c:dLbl>
                    <c:idx val="4"/>
                    <c:layout>
                      <c:manualLayout>
                        <c:x val="-1.4326647564469389E-3"/>
                        <c:y val="-0.1467455621301775"/>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F-B36C-49AA-834A-7195EEA9D991}"/>
                      </c:ext>
                    </c:extLst>
                  </c:dLbl>
                  <c:dLbl>
                    <c:idx val="5"/>
                    <c:layout>
                      <c:manualLayout>
                        <c:x val="-1.4326647564470965E-3"/>
                        <c:y val="-0.14437869822485211"/>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10-B36C-49AA-834A-7195EEA9D991}"/>
                      </c:ext>
                    </c:extLst>
                  </c:dLbl>
                  <c:dLbl>
                    <c:idx val="6"/>
                    <c:layout>
                      <c:manualLayout>
                        <c:x val="-2.8653295128939827E-3"/>
                        <c:y val="-0.14674556213017756"/>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11-B36C-49AA-834A-7195EEA9D991}"/>
                      </c:ext>
                    </c:extLst>
                  </c:dLbl>
                  <c:dLbl>
                    <c:idx val="7"/>
                    <c:layout>
                      <c:manualLayout>
                        <c:x val="-1.4326647564470965E-3"/>
                        <c:y val="-0.17514792899408285"/>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12-B36C-49AA-834A-7195EEA9D991}"/>
                      </c:ext>
                    </c:extLst>
                  </c:dLbl>
                  <c:dLbl>
                    <c:idx val="8"/>
                    <c:layout>
                      <c:manualLayout>
                        <c:x val="4.2979942693409743E-3"/>
                        <c:y val="-0.17514792899408285"/>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13-B36C-49AA-834A-7195EEA9D991}"/>
                      </c:ext>
                    </c:extLst>
                  </c:dLbl>
                  <c:dLbl>
                    <c:idx val="9"/>
                    <c:layout>
                      <c:manualLayout>
                        <c:x val="2.8653295128939827E-3"/>
                        <c:y val="-0.16331360946745566"/>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14-B36C-49AA-834A-7195EEA9D991}"/>
                      </c:ext>
                    </c:extLst>
                  </c:dLbl>
                  <c:dLbl>
                    <c:idx val="10"/>
                    <c:layout>
                      <c:manualLayout>
                        <c:x val="4.2979942693409743E-3"/>
                        <c:y val="-0.1467455621301775"/>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19-B36C-49AA-834A-7195EEA9D991}"/>
                      </c:ext>
                    </c:extLst>
                  </c:dLbl>
                  <c:dLbl>
                    <c:idx val="11"/>
                    <c:layout>
                      <c:manualLayout>
                        <c:x val="-2.8653295128940877E-3"/>
                        <c:y val="-0.15621301775147931"/>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18-B36C-49AA-834A-7195EEA9D991}"/>
                      </c:ext>
                    </c:extLst>
                  </c:dLbl>
                  <c:dLbl>
                    <c:idx val="12"/>
                    <c:layout>
                      <c:manualLayout>
                        <c:x val="5.1723357605037781E-3"/>
                        <c:y val="-0.16380774781521801"/>
                      </c:manualLayout>
                    </c:layout>
                    <c:spPr>
                      <a:solidFill>
                        <a:schemeClr val="accent1"/>
                      </a:solidFill>
                      <a:ln>
                        <a:solidFill>
                          <a:schemeClr val="bg2">
                            <a:lumMod val="90000"/>
                          </a:schemeClr>
                        </a:solid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extLst>
                      <c:ext uri="{CE6537A1-D6FC-4f65-9D91-7224C49458BB}">
                        <c15:layout>
                          <c:manualLayout>
                            <c:w val="5.118994372731149E-2"/>
                            <c:h val="4.6313405268785843E-2"/>
                          </c:manualLayout>
                        </c15:layout>
                      </c:ext>
                      <c:ext xmlns:c16="http://schemas.microsoft.com/office/drawing/2014/chart" uri="{C3380CC4-5D6E-409C-BE32-E72D297353CC}">
                        <c16:uniqueId val="{00000017-B36C-49AA-834A-7195EEA9D991}"/>
                      </c:ext>
                    </c:extLst>
                  </c:dLbl>
                  <c:dLbl>
                    <c:idx val="13"/>
                    <c:layout>
                      <c:manualLayout>
                        <c:x val="-8.5959885386819486E-3"/>
                        <c:y val="-0.1893491124260355"/>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16-B36C-49AA-834A-7195EEA9D991}"/>
                      </c:ext>
                    </c:extLst>
                  </c:dLbl>
                  <c:spPr>
                    <a:solidFill>
                      <a:schemeClr val="accent1"/>
                    </a:solidFill>
                    <a:ln>
                      <a:solidFill>
                        <a:schemeClr val="bg2">
                          <a:lumMod val="90000"/>
                        </a:schemeClr>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'1.VIOLENCIA PAREJA-EXPAREJA'!$E$134:$R$134</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'1.VIOLENCIA PAREJA-EXPAREJA'!$E$135:$R$135</c15:sqref>
                        </c15:formulaRef>
                      </c:ext>
                    </c:extLst>
                    <c:numCache>
                      <c:formatCode>#,##0</c:formatCode>
                      <c:ptCount val="14"/>
                      <c:pt idx="0">
                        <c:v>3392</c:v>
                      </c:pt>
                      <c:pt idx="1">
                        <c:v>3199</c:v>
                      </c:pt>
                      <c:pt idx="2">
                        <c:v>3140</c:v>
                      </c:pt>
                      <c:pt idx="3">
                        <c:v>2950</c:v>
                      </c:pt>
                      <c:pt idx="4">
                        <c:v>3028</c:v>
                      </c:pt>
                      <c:pt idx="5">
                        <c:v>2914</c:v>
                      </c:pt>
                      <c:pt idx="6">
                        <c:v>3022</c:v>
                      </c:pt>
                      <c:pt idx="7">
                        <c:v>3306</c:v>
                      </c:pt>
                      <c:pt idx="8">
                        <c:v>3344</c:v>
                      </c:pt>
                      <c:pt idx="9">
                        <c:v>3233</c:v>
                      </c:pt>
                      <c:pt idx="10">
                        <c:v>2924</c:v>
                      </c:pt>
                      <c:pt idx="11">
                        <c:v>3215</c:v>
                      </c:pt>
                      <c:pt idx="12">
                        <c:v>3311</c:v>
                      </c:pt>
                      <c:pt idx="13">
                        <c:v>3755</c:v>
                      </c:pt>
                    </c:numCache>
                  </c:numRef>
                </c:val>
                <c:extLst>
                  <c:ext xmlns:c16="http://schemas.microsoft.com/office/drawing/2014/chart" uri="{C3380CC4-5D6E-409C-BE32-E72D297353CC}">
                    <c16:uniqueId val="{00000000-B36C-49AA-834A-7195EEA9D9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'1.VIOLENCIA PAREJA-EXPAREJA'!$D$140</c15:sqref>
                        </c15:formulaRef>
                      </c:ext>
                    </c:extLst>
                    <c:strCache>
                      <c:ptCount val="1"/>
                      <c:pt idx="0">
                        <c:v>Cónyuge (%)</c:v>
                      </c:pt>
                    </c:strCache>
                  </c:strRef>
                </c:tx>
                <c:spPr>
                  <a:solidFill>
                    <a:schemeClr val="accent6"/>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PAREJA-EXPAREJA'!$E$134:$R$134</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PAREJA-EXPAREJA'!$E$140:$R$140</c15:sqref>
                        </c15:formulaRef>
                      </c:ext>
                    </c:extLst>
                    <c:numCache>
                      <c:formatCode>0%</c:formatCode>
                      <c:ptCount val="14"/>
                      <c:pt idx="0">
                        <c:v>0.23525943396226415</c:v>
                      </c:pt>
                      <c:pt idx="1">
                        <c:v>0.20662707095967489</c:v>
                      </c:pt>
                      <c:pt idx="2">
                        <c:v>0.19363057324840766</c:v>
                      </c:pt>
                      <c:pt idx="3">
                        <c:v>0.21288135593220339</c:v>
                      </c:pt>
                      <c:pt idx="4">
                        <c:v>0.21103038309114927</c:v>
                      </c:pt>
                      <c:pt idx="5">
                        <c:v>0.20315717227179136</c:v>
                      </c:pt>
                      <c:pt idx="6">
                        <c:v>0.14559894109861019</c:v>
                      </c:pt>
                      <c:pt idx="7">
                        <c:v>0.14942528735632185</c:v>
                      </c:pt>
                      <c:pt idx="8">
                        <c:v>0.15610047846889952</c:v>
                      </c:pt>
                      <c:pt idx="9">
                        <c:v>0.14444788122486854</c:v>
                      </c:pt>
                      <c:pt idx="10">
                        <c:v>0.16176470588235295</c:v>
                      </c:pt>
                      <c:pt idx="11">
                        <c:v>0.10824261275272162</c:v>
                      </c:pt>
                      <c:pt idx="12">
                        <c:v>0.11597704620960435</c:v>
                      </c:pt>
                      <c:pt idx="13">
                        <c:v>0.1033288948069241</c:v>
                      </c:pt>
                    </c:numCache>
                  </c:numRef>
                </c:val>
                <c:extLst xmlns:c15="http://schemas.microsoft.com/office/drawing/2012/chart">
                  <c:ext xmlns:c16="http://schemas.microsoft.com/office/drawing/2014/chart" uri="{C3380CC4-5D6E-409C-BE32-E72D297353CC}">
                    <c16:uniqueId val="{00000005-B36C-49AA-834A-7195EEA9D991}"/>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'1.VIOLENCIA PAREJA-EXPAREJA'!$D$141</c15:sqref>
                        </c15:formulaRef>
                      </c:ext>
                    </c:extLst>
                    <c:strCache>
                      <c:ptCount val="1"/>
                      <c:pt idx="0">
                        <c:v>Excónyuge (%)</c:v>
                      </c:pt>
                    </c:strCache>
                  </c:strRef>
                </c:tx>
                <c:spPr>
                  <a:solidFill>
                    <a:schemeClr val="accent1">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PAREJA-EXPAREJA'!$E$134:$R$134</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PAREJA-EXPAREJA'!$E$141:$R$141</c15:sqref>
                        </c15:formulaRef>
                      </c:ext>
                    </c:extLst>
                    <c:numCache>
                      <c:formatCode>0%</c:formatCode>
                      <c:ptCount val="14"/>
                      <c:pt idx="0">
                        <c:v>9.6698113207547176E-2</c:v>
                      </c:pt>
                      <c:pt idx="1">
                        <c:v>7.5023444826508287E-2</c:v>
                      </c:pt>
                      <c:pt idx="2">
                        <c:v>6.8789808917197451E-2</c:v>
                      </c:pt>
                      <c:pt idx="3">
                        <c:v>6.4745762711864413E-2</c:v>
                      </c:pt>
                      <c:pt idx="4">
                        <c:v>6.9352708058124171E-2</c:v>
                      </c:pt>
                      <c:pt idx="5">
                        <c:v>7.4468085106382975E-2</c:v>
                      </c:pt>
                      <c:pt idx="6">
                        <c:v>9.0999338186631376E-2</c:v>
                      </c:pt>
                      <c:pt idx="7">
                        <c:v>7.7434966727162741E-2</c:v>
                      </c:pt>
                      <c:pt idx="8">
                        <c:v>5.7715311004784692E-2</c:v>
                      </c:pt>
                      <c:pt idx="9">
                        <c:v>7.4853077636869783E-2</c:v>
                      </c:pt>
                      <c:pt idx="10">
                        <c:v>6.6347469220246244E-2</c:v>
                      </c:pt>
                      <c:pt idx="11">
                        <c:v>8.4914463452566091E-2</c:v>
                      </c:pt>
                      <c:pt idx="12">
                        <c:v>6.8861371186952583E-2</c:v>
                      </c:pt>
                      <c:pt idx="13">
                        <c:v>8.9214380825565917E-2</c:v>
                      </c:pt>
                    </c:numCache>
                  </c:numRef>
                </c:val>
                <c:extLst xmlns:c15="http://schemas.microsoft.com/office/drawing/2012/chart">
                  <c:ext xmlns:c16="http://schemas.microsoft.com/office/drawing/2014/chart" uri="{C3380CC4-5D6E-409C-BE32-E72D297353CC}">
                    <c16:uniqueId val="{00000006-B36C-49AA-834A-7195EEA9D991}"/>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'1.VIOLENCIA PAREJA-EXPAREJA'!$D$142</c15:sqref>
                        </c15:formulaRef>
                      </c:ext>
                    </c:extLst>
                    <c:strCache>
                      <c:ptCount val="1"/>
                      <c:pt idx="0">
                        <c:v>Relación afectiva (%)</c:v>
                      </c:pt>
                    </c:strCache>
                  </c:strRef>
                </c:tx>
                <c:spPr>
                  <a:solidFill>
                    <a:schemeClr val="accent2">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PAREJA-EXPAREJA'!$E$134:$R$134</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PAREJA-EXPAREJA'!$E$142:$R$142</c15:sqref>
                        </c15:formulaRef>
                      </c:ext>
                    </c:extLst>
                    <c:numCache>
                      <c:formatCode>0%</c:formatCode>
                      <c:ptCount val="14"/>
                      <c:pt idx="0">
                        <c:v>0.40949292452830188</c:v>
                      </c:pt>
                      <c:pt idx="1">
                        <c:v>0.42106908408877775</c:v>
                      </c:pt>
                      <c:pt idx="2">
                        <c:v>0.4</c:v>
                      </c:pt>
                      <c:pt idx="3">
                        <c:v>0.36237288135593221</c:v>
                      </c:pt>
                      <c:pt idx="4">
                        <c:v>0.34973579920739761</c:v>
                      </c:pt>
                      <c:pt idx="5">
                        <c:v>0.35140700068634179</c:v>
                      </c:pt>
                      <c:pt idx="6">
                        <c:v>0.32395764394440768</c:v>
                      </c:pt>
                      <c:pt idx="7">
                        <c:v>0.37749546279491836</c:v>
                      </c:pt>
                      <c:pt idx="8">
                        <c:v>0.38726076555023925</c:v>
                      </c:pt>
                      <c:pt idx="9">
                        <c:v>0.41942468295700586</c:v>
                      </c:pt>
                      <c:pt idx="10">
                        <c:v>0.41552667578659369</c:v>
                      </c:pt>
                      <c:pt idx="11">
                        <c:v>0.40279937791601866</c:v>
                      </c:pt>
                      <c:pt idx="12">
                        <c:v>0.39534883720930231</c:v>
                      </c:pt>
                      <c:pt idx="13">
                        <c:v>0.36484687083888151</c:v>
                      </c:pt>
                    </c:numCache>
                  </c:numRef>
                </c:val>
                <c:extLst xmlns:c15="http://schemas.microsoft.com/office/drawing/2012/chart">
                  <c:ext xmlns:c16="http://schemas.microsoft.com/office/drawing/2014/chart" uri="{C3380CC4-5D6E-409C-BE32-E72D297353CC}">
                    <c16:uniqueId val="{00000007-B36C-49AA-834A-7195EEA9D991}"/>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'1.VIOLENCIA PAREJA-EXPAREJA'!$D$143</c15:sqref>
                        </c15:formulaRef>
                      </c:ext>
                    </c:extLst>
                    <c:strCache>
                      <c:ptCount val="1"/>
                      <c:pt idx="0">
                        <c:v>Ex-relación afectiva (%)</c:v>
                      </c:pt>
                    </c:strCache>
                  </c:strRef>
                </c:tx>
                <c:spPr>
                  <a:solidFill>
                    <a:schemeClr val="accent3">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PAREJA-EXPAREJA'!$E$134:$R$134</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PAREJA-EXPAREJA'!$E$143:$R$143</c15:sqref>
                        </c15:formulaRef>
                      </c:ext>
                    </c:extLst>
                    <c:numCache>
                      <c:formatCode>0%</c:formatCode>
                      <c:ptCount val="14"/>
                      <c:pt idx="0">
                        <c:v>0.25854952830188677</c:v>
                      </c:pt>
                      <c:pt idx="1">
                        <c:v>0.29728040012503909</c:v>
                      </c:pt>
                      <c:pt idx="2">
                        <c:v>0.33757961783439489</c:v>
                      </c:pt>
                      <c:pt idx="3">
                        <c:v>0.36</c:v>
                      </c:pt>
                      <c:pt idx="4">
                        <c:v>0.36988110964332893</c:v>
                      </c:pt>
                      <c:pt idx="5">
                        <c:v>0.37096774193548387</c:v>
                      </c:pt>
                      <c:pt idx="6">
                        <c:v>0.43944407677035074</c:v>
                      </c:pt>
                      <c:pt idx="7">
                        <c:v>0.39564428312159711</c:v>
                      </c:pt>
                      <c:pt idx="8">
                        <c:v>0.39892344497607657</c:v>
                      </c:pt>
                      <c:pt idx="9">
                        <c:v>0.36127435818125581</c:v>
                      </c:pt>
                      <c:pt idx="10">
                        <c:v>0.35636114911080713</c:v>
                      </c:pt>
                      <c:pt idx="11">
                        <c:v>0.40404354587869362</c:v>
                      </c:pt>
                      <c:pt idx="12">
                        <c:v>0.41981274539414076</c:v>
                      </c:pt>
                      <c:pt idx="13">
                        <c:v>0.44260985352862847</c:v>
                      </c:pt>
                    </c:numCache>
                  </c:numRef>
                </c:val>
                <c:extLst xmlns:c15="http://schemas.microsoft.com/office/drawing/2012/chart">
                  <c:ext xmlns:c16="http://schemas.microsoft.com/office/drawing/2014/chart" uri="{C3380CC4-5D6E-409C-BE32-E72D297353CC}">
                    <c16:uniqueId val="{00000008-B36C-49AA-834A-7195EEA9D991}"/>
                  </c:ext>
                </c:extLst>
              </c15:ser>
            </c15:filteredBarSeries>
          </c:ext>
        </c:extLst>
      </c:barChart>
      <c:catAx>
        <c:axId val="1476859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76858744"/>
        <c:crosses val="autoZero"/>
        <c:auto val="1"/>
        <c:lblAlgn val="ctr"/>
        <c:lblOffset val="100"/>
        <c:noMultiLvlLbl val="0"/>
      </c:catAx>
      <c:valAx>
        <c:axId val="1476858744"/>
        <c:scaling>
          <c:orientation val="minMax"/>
        </c:scaling>
        <c:delete val="1"/>
        <c:axPos val="l"/>
        <c:numFmt formatCode="General" sourceLinked="1"/>
        <c:majorTickMark val="out"/>
        <c:minorTickMark val="none"/>
        <c:tickLblPos val="nextTo"/>
        <c:crossAx val="1476859824"/>
        <c:crosses val="autoZero"/>
        <c:crossBetween val="between"/>
      </c:valAx>
      <c:spPr>
        <a:solidFill>
          <a:schemeClr val="accent3">
            <a:lumMod val="20000"/>
            <a:lumOff val="80000"/>
          </a:schemeClr>
        </a:solidFill>
        <a:ln>
          <a:noFill/>
        </a:ln>
        <a:effectLst/>
      </c:spPr>
    </c:plotArea>
    <c:legend>
      <c:legendPos val="b"/>
      <c:layout>
        <c:manualLayout>
          <c:xMode val="edge"/>
          <c:yMode val="edge"/>
          <c:x val="8.1673007166239067E-3"/>
          <c:y val="0.93910828454135553"/>
          <c:w val="0.95373263735291514"/>
          <c:h val="4.6152425391270541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1.22. Usuarias activas en el Servicio ATENPRO en la Comunidad de Madrid, desde 2010</a:t>
            </a:r>
          </a:p>
        </c:rich>
      </c:tx>
      <c:layout>
        <c:manualLayout>
          <c:xMode val="edge"/>
          <c:yMode val="edge"/>
          <c:x val="0.19180138237236929"/>
          <c:y val="3.7386630740939696E-2"/>
        </c:manualLayout>
      </c:layout>
      <c:overlay val="0"/>
      <c:spPr>
        <a:no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0862264376043921E-2"/>
          <c:y val="0.14196295585003091"/>
          <c:w val="0.85849886661894537"/>
          <c:h val="0.72785517986722248"/>
        </c:manualLayout>
      </c:layout>
      <c:lineChart>
        <c:grouping val="standard"/>
        <c:varyColors val="0"/>
        <c:ser>
          <c:idx val="0"/>
          <c:order val="0"/>
          <c:tx>
            <c:strRef>
              <c:f>'1.VIOLENCIA PAREJA-EXPAREJA'!$B$147:$D$147</c:f>
              <c:strCache>
                <c:ptCount val="3"/>
                <c:pt idx="0">
                  <c:v>1.22. Usuarias activas en el Servicio ATENPRO</c:v>
                </c:pt>
                <c:pt idx="1">
                  <c:v>Comunidad de Madrid</c:v>
                </c:pt>
              </c:strCache>
            </c:strRef>
          </c:tx>
          <c:spPr>
            <a:ln w="12700" cap="flat" cmpd="sng" algn="ctr">
              <a:solidFill>
                <a:schemeClr val="accent1"/>
              </a:solidFill>
              <a:prstDash val="solid"/>
              <a:miter lim="800000"/>
            </a:ln>
            <a:effectLst/>
          </c:spPr>
          <c:marker>
            <c:symbol val="circle"/>
            <c:size val="5"/>
            <c:spPr>
              <a:solidFill>
                <a:schemeClr val="lt1"/>
              </a:solidFill>
              <a:ln w="12700" cap="flat" cmpd="sng" algn="ctr">
                <a:solidFill>
                  <a:schemeClr val="accent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PAREJA-EXPAREJA'!$E$146:$R$146</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PAREJA-EXPAREJA'!$E$147:$R$147</c:f>
              <c:numCache>
                <c:formatCode>#,##0</c:formatCode>
                <c:ptCount val="14"/>
                <c:pt idx="0">
                  <c:v>1401</c:v>
                </c:pt>
                <c:pt idx="1">
                  <c:v>1568</c:v>
                </c:pt>
                <c:pt idx="2">
                  <c:v>1470</c:v>
                </c:pt>
                <c:pt idx="3">
                  <c:v>1407</c:v>
                </c:pt>
                <c:pt idx="4">
                  <c:v>1315</c:v>
                </c:pt>
                <c:pt idx="5">
                  <c:v>1259</c:v>
                </c:pt>
                <c:pt idx="6">
                  <c:v>1379</c:v>
                </c:pt>
                <c:pt idx="7">
                  <c:v>1578</c:v>
                </c:pt>
                <c:pt idx="8">
                  <c:v>1676</c:v>
                </c:pt>
                <c:pt idx="9">
                  <c:v>1810</c:v>
                </c:pt>
                <c:pt idx="10">
                  <c:v>1753</c:v>
                </c:pt>
                <c:pt idx="11">
                  <c:v>1911</c:v>
                </c:pt>
                <c:pt idx="12">
                  <c:v>1897</c:v>
                </c:pt>
                <c:pt idx="13">
                  <c:v>2119</c:v>
                </c:pt>
              </c:numCache>
            </c:numRef>
          </c:val>
          <c:smooth val="0"/>
          <c:extLst>
            <c:ext xmlns:c16="http://schemas.microsoft.com/office/drawing/2014/chart" uri="{C3380CC4-5D6E-409C-BE32-E72D297353CC}">
              <c16:uniqueId val="{00000000-2D33-4D35-8B79-1DB0A631D7C0}"/>
            </c:ext>
          </c:extLst>
        </c:ser>
        <c:dLbls>
          <c:dLblPos val="t"/>
          <c:showLegendKey val="0"/>
          <c:showVal val="1"/>
          <c:showCatName val="0"/>
          <c:showSerName val="0"/>
          <c:showPercent val="0"/>
          <c:showBubbleSize val="0"/>
        </c:dLbls>
        <c:marker val="1"/>
        <c:smooth val="0"/>
        <c:axId val="1476914904"/>
        <c:axId val="1476915264"/>
      </c:lineChart>
      <c:catAx>
        <c:axId val="1476914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76915264"/>
        <c:crosses val="autoZero"/>
        <c:auto val="1"/>
        <c:lblAlgn val="ctr"/>
        <c:lblOffset val="100"/>
        <c:noMultiLvlLbl val="0"/>
      </c:catAx>
      <c:valAx>
        <c:axId val="1476915264"/>
        <c:scaling>
          <c:orientation val="minMax"/>
          <c:max val="3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76914904"/>
        <c:crosses val="autoZero"/>
        <c:crossBetween val="between"/>
      </c:valAx>
      <c:spPr>
        <a:solidFill>
          <a:schemeClr val="accent3">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50" b="1" i="0" u="none" strike="noStrike" kern="1200" spc="0" baseline="0">
                <a:solidFill>
                  <a:sysClr val="windowText" lastClr="000000"/>
                </a:solidFill>
                <a:latin typeface="+mn-lt"/>
                <a:ea typeface="+mn-ea"/>
                <a:cs typeface="+mn-cs"/>
              </a:defRPr>
            </a:pPr>
            <a:r>
              <a:rPr lang="en-US" sz="1050" b="1" i="0" u="none" strike="noStrike" kern="1200" spc="0" baseline="0">
                <a:solidFill>
                  <a:sysClr val="windowText" lastClr="000000"/>
                </a:solidFill>
                <a:latin typeface="+mn-lt"/>
                <a:ea typeface="+mn-ea"/>
                <a:cs typeface="+mn-cs"/>
              </a:rPr>
              <a:t>1.25 Menores atendidos/as en la Red municipal contra la violencia  de género en pareja/expareja del Ayuntamiento de Madrid, desde 2013.</a:t>
            </a:r>
          </a:p>
        </c:rich>
      </c:tx>
      <c:layout>
        <c:manualLayout>
          <c:xMode val="edge"/>
          <c:yMode val="edge"/>
          <c:x val="0.11369819797314616"/>
          <c:y val="3.6511153270898621E-2"/>
        </c:manualLayout>
      </c:layout>
      <c:overlay val="0"/>
      <c:spPr>
        <a:solidFill>
          <a:sysClr val="window" lastClr="FFFFFF"/>
        </a:solidFill>
        <a:ln>
          <a:noFill/>
        </a:ln>
        <a:effectLst/>
      </c:spPr>
      <c:txPr>
        <a:bodyPr rot="0" spcFirstLastPara="1" vertOverflow="ellipsis" vert="horz" wrap="square" anchor="ctr" anchorCtr="1"/>
        <a:lstStyle/>
        <a:p>
          <a:pPr>
            <a:defRPr lang="en-U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7354476446217781E-2"/>
          <c:y val="0.16937648442428546"/>
          <c:w val="0.88699074739519546"/>
          <c:h val="0.66178664369395013"/>
        </c:manualLayout>
      </c:layout>
      <c:barChart>
        <c:barDir val="col"/>
        <c:grouping val="clustered"/>
        <c:varyColors val="0"/>
        <c:ser>
          <c:idx val="0"/>
          <c:order val="0"/>
          <c:tx>
            <c:strRef>
              <c:f>'1.VIOLENCIA PAREJA-EXPAREJA'!$D$155</c:f>
              <c:strCache>
                <c:ptCount val="1"/>
                <c:pt idx="0">
                  <c:v>Total (Nº)</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'1.VIOLENCIA PAREJA-EXPAREJA'!$E$154:$R$154</c15:sqref>
                  </c15:fullRef>
                </c:ext>
              </c:extLst>
              <c:f>'1.VIOLENCIA PAREJA-EXPAREJA'!$H$154:$R$154</c:f>
              <c:strCache>
                <c:ptCount val="11"/>
                <c:pt idx="0">
                  <c:v>2013(*)</c:v>
                </c:pt>
                <c:pt idx="1">
                  <c:v>2014(*)</c:v>
                </c:pt>
                <c:pt idx="2">
                  <c:v>2015(*)</c:v>
                </c:pt>
                <c:pt idx="3">
                  <c:v>2016</c:v>
                </c:pt>
                <c:pt idx="4">
                  <c:v>2017 (*)</c:v>
                </c:pt>
                <c:pt idx="5">
                  <c:v>2018</c:v>
                </c:pt>
                <c:pt idx="6">
                  <c:v>2019</c:v>
                </c:pt>
                <c:pt idx="7">
                  <c:v>2020</c:v>
                </c:pt>
                <c:pt idx="8">
                  <c:v>2021</c:v>
                </c:pt>
                <c:pt idx="9">
                  <c:v>2022</c:v>
                </c:pt>
                <c:pt idx="10">
                  <c:v>2023</c:v>
                </c:pt>
              </c:strCache>
            </c:strRef>
          </c:cat>
          <c:val>
            <c:numRef>
              <c:extLst>
                <c:ext xmlns:c15="http://schemas.microsoft.com/office/drawing/2012/chart" uri="{02D57815-91ED-43cb-92C2-25804820EDAC}">
                  <c15:fullRef>
                    <c15:sqref>'1.VIOLENCIA PAREJA-EXPAREJA'!$E$155:$R$155</c15:sqref>
                  </c15:fullRef>
                </c:ext>
              </c:extLst>
              <c:f>'1.VIOLENCIA PAREJA-EXPAREJA'!$H$155:$R$155</c:f>
              <c:numCache>
                <c:formatCode>General</c:formatCode>
                <c:ptCount val="11"/>
                <c:pt idx="0">
                  <c:v>103</c:v>
                </c:pt>
                <c:pt idx="1">
                  <c:v>193</c:v>
                </c:pt>
                <c:pt idx="2">
                  <c:v>137</c:v>
                </c:pt>
                <c:pt idx="3">
                  <c:v>208</c:v>
                </c:pt>
                <c:pt idx="4">
                  <c:v>323</c:v>
                </c:pt>
                <c:pt idx="5">
                  <c:v>298</c:v>
                </c:pt>
                <c:pt idx="6">
                  <c:v>479</c:v>
                </c:pt>
                <c:pt idx="7">
                  <c:v>486</c:v>
                </c:pt>
                <c:pt idx="8">
                  <c:v>488</c:v>
                </c:pt>
                <c:pt idx="9">
                  <c:v>501</c:v>
                </c:pt>
                <c:pt idx="10">
                  <c:v>518</c:v>
                </c:pt>
              </c:numCache>
            </c:numRef>
          </c:val>
          <c:extLst>
            <c:ext xmlns:c16="http://schemas.microsoft.com/office/drawing/2014/chart" uri="{C3380CC4-5D6E-409C-BE32-E72D297353CC}">
              <c16:uniqueId val="{00000000-167E-46E5-8EF4-48ABB8E39CF1}"/>
            </c:ext>
          </c:extLst>
        </c:ser>
        <c:ser>
          <c:idx val="1"/>
          <c:order val="1"/>
          <c:tx>
            <c:strRef>
              <c:f>'1.VIOLENCIA PAREJA-EXPAREJA'!$D$156</c:f>
              <c:strCache>
                <c:ptCount val="1"/>
                <c:pt idx="0">
                  <c:v>Niñas (Nº)</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'1.VIOLENCIA PAREJA-EXPAREJA'!$E$154:$R$154</c15:sqref>
                  </c15:fullRef>
                </c:ext>
              </c:extLst>
              <c:f>'1.VIOLENCIA PAREJA-EXPAREJA'!$H$154:$R$154</c:f>
              <c:strCache>
                <c:ptCount val="11"/>
                <c:pt idx="0">
                  <c:v>2013(*)</c:v>
                </c:pt>
                <c:pt idx="1">
                  <c:v>2014(*)</c:v>
                </c:pt>
                <c:pt idx="2">
                  <c:v>2015(*)</c:v>
                </c:pt>
                <c:pt idx="3">
                  <c:v>2016</c:v>
                </c:pt>
                <c:pt idx="4">
                  <c:v>2017 (*)</c:v>
                </c:pt>
                <c:pt idx="5">
                  <c:v>2018</c:v>
                </c:pt>
                <c:pt idx="6">
                  <c:v>2019</c:v>
                </c:pt>
                <c:pt idx="7">
                  <c:v>2020</c:v>
                </c:pt>
                <c:pt idx="8">
                  <c:v>2021</c:v>
                </c:pt>
                <c:pt idx="9">
                  <c:v>2022</c:v>
                </c:pt>
                <c:pt idx="10">
                  <c:v>2023</c:v>
                </c:pt>
              </c:strCache>
            </c:strRef>
          </c:cat>
          <c:val>
            <c:numRef>
              <c:extLst>
                <c:ext xmlns:c15="http://schemas.microsoft.com/office/drawing/2012/chart" uri="{02D57815-91ED-43cb-92C2-25804820EDAC}">
                  <c15:fullRef>
                    <c15:sqref>'1.VIOLENCIA PAREJA-EXPAREJA'!$E$156:$R$156</c15:sqref>
                  </c15:fullRef>
                </c:ext>
              </c:extLst>
              <c:f>'1.VIOLENCIA PAREJA-EXPAREJA'!$H$156:$R$156</c:f>
              <c:numCache>
                <c:formatCode>General</c:formatCode>
                <c:ptCount val="11"/>
                <c:pt idx="3">
                  <c:v>112</c:v>
                </c:pt>
                <c:pt idx="4">
                  <c:v>176</c:v>
                </c:pt>
                <c:pt idx="5">
                  <c:v>165</c:v>
                </c:pt>
                <c:pt idx="6">
                  <c:v>256</c:v>
                </c:pt>
                <c:pt idx="7">
                  <c:v>248</c:v>
                </c:pt>
                <c:pt idx="8">
                  <c:v>263</c:v>
                </c:pt>
                <c:pt idx="9">
                  <c:v>263</c:v>
                </c:pt>
                <c:pt idx="10">
                  <c:v>279</c:v>
                </c:pt>
              </c:numCache>
            </c:numRef>
          </c:val>
          <c:extLst>
            <c:ext xmlns:c16="http://schemas.microsoft.com/office/drawing/2014/chart" uri="{C3380CC4-5D6E-409C-BE32-E72D297353CC}">
              <c16:uniqueId val="{00000001-167E-46E5-8EF4-48ABB8E39CF1}"/>
            </c:ext>
          </c:extLst>
        </c:ser>
        <c:ser>
          <c:idx val="2"/>
          <c:order val="2"/>
          <c:tx>
            <c:strRef>
              <c:f>'1.VIOLENCIA PAREJA-EXPAREJA'!$D$157</c:f>
              <c:strCache>
                <c:ptCount val="1"/>
                <c:pt idx="0">
                  <c:v>Niños (Nº)</c:v>
                </c:pt>
              </c:strCache>
            </c:strRef>
          </c:tx>
          <c:spPr>
            <a:solidFill>
              <a:srgbClr val="92D050"/>
            </a:solidFill>
            <a:ln>
              <a:solidFill>
                <a:srgbClr val="92D050"/>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'1.VIOLENCIA PAREJA-EXPAREJA'!$E$154:$R$154</c15:sqref>
                  </c15:fullRef>
                </c:ext>
              </c:extLst>
              <c:f>'1.VIOLENCIA PAREJA-EXPAREJA'!$H$154:$R$154</c:f>
              <c:strCache>
                <c:ptCount val="11"/>
                <c:pt idx="0">
                  <c:v>2013(*)</c:v>
                </c:pt>
                <c:pt idx="1">
                  <c:v>2014(*)</c:v>
                </c:pt>
                <c:pt idx="2">
                  <c:v>2015(*)</c:v>
                </c:pt>
                <c:pt idx="3">
                  <c:v>2016</c:v>
                </c:pt>
                <c:pt idx="4">
                  <c:v>2017 (*)</c:v>
                </c:pt>
                <c:pt idx="5">
                  <c:v>2018</c:v>
                </c:pt>
                <c:pt idx="6">
                  <c:v>2019</c:v>
                </c:pt>
                <c:pt idx="7">
                  <c:v>2020</c:v>
                </c:pt>
                <c:pt idx="8">
                  <c:v>2021</c:v>
                </c:pt>
                <c:pt idx="9">
                  <c:v>2022</c:v>
                </c:pt>
                <c:pt idx="10">
                  <c:v>2023</c:v>
                </c:pt>
              </c:strCache>
            </c:strRef>
          </c:cat>
          <c:val>
            <c:numRef>
              <c:extLst>
                <c:ext xmlns:c15="http://schemas.microsoft.com/office/drawing/2012/chart" uri="{02D57815-91ED-43cb-92C2-25804820EDAC}">
                  <c15:fullRef>
                    <c15:sqref>'1.VIOLENCIA PAREJA-EXPAREJA'!$E$157:$R$157</c15:sqref>
                  </c15:fullRef>
                </c:ext>
              </c:extLst>
              <c:f>'1.VIOLENCIA PAREJA-EXPAREJA'!$H$157:$R$157</c:f>
              <c:numCache>
                <c:formatCode>General</c:formatCode>
                <c:ptCount val="11"/>
                <c:pt idx="3">
                  <c:v>96</c:v>
                </c:pt>
                <c:pt idx="4">
                  <c:v>147</c:v>
                </c:pt>
                <c:pt idx="5">
                  <c:v>133</c:v>
                </c:pt>
                <c:pt idx="6">
                  <c:v>223</c:v>
                </c:pt>
                <c:pt idx="7">
                  <c:v>238</c:v>
                </c:pt>
                <c:pt idx="8">
                  <c:v>225</c:v>
                </c:pt>
                <c:pt idx="9">
                  <c:v>238</c:v>
                </c:pt>
                <c:pt idx="10">
                  <c:v>239</c:v>
                </c:pt>
              </c:numCache>
            </c:numRef>
          </c:val>
          <c:extLst>
            <c:ext xmlns:c16="http://schemas.microsoft.com/office/drawing/2014/chart" uri="{C3380CC4-5D6E-409C-BE32-E72D297353CC}">
              <c16:uniqueId val="{00000002-167E-46E5-8EF4-48ABB8E39CF1}"/>
            </c:ext>
          </c:extLst>
        </c:ser>
        <c:dLbls>
          <c:dLblPos val="outEnd"/>
          <c:showLegendKey val="0"/>
          <c:showVal val="1"/>
          <c:showCatName val="0"/>
          <c:showSerName val="0"/>
          <c:showPercent val="0"/>
          <c:showBubbleSize val="0"/>
        </c:dLbls>
        <c:gapWidth val="219"/>
        <c:overlap val="-27"/>
        <c:axId val="891779128"/>
        <c:axId val="891781648"/>
      </c:barChart>
      <c:catAx>
        <c:axId val="891779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ES"/>
          </a:p>
        </c:txPr>
        <c:crossAx val="891781648"/>
        <c:crosses val="autoZero"/>
        <c:auto val="1"/>
        <c:lblAlgn val="ctr"/>
        <c:lblOffset val="100"/>
        <c:noMultiLvlLbl val="0"/>
      </c:catAx>
      <c:valAx>
        <c:axId val="891781648"/>
        <c:scaling>
          <c:orientation val="minMax"/>
          <c:max val="8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91779128"/>
        <c:crosses val="autoZero"/>
        <c:crossBetween val="between"/>
      </c:valAx>
      <c:spPr>
        <a:solidFill>
          <a:schemeClr val="accent3">
            <a:lumMod val="20000"/>
            <a:lumOff val="8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baseline="0">
                <a:solidFill>
                  <a:sysClr val="windowText" lastClr="000000"/>
                </a:solidFill>
                <a:latin typeface="+mn-lt"/>
                <a:ea typeface="+mn-ea"/>
                <a:cs typeface="+mn-cs"/>
              </a:rPr>
              <a:t>1.24 Mujeres atendidas en la Red municipal contra la violencia de género en pareja/expareja del Ayuntamiento de Madrid (desde 2010)</a:t>
            </a:r>
          </a:p>
        </c:rich>
      </c:tx>
      <c:layout>
        <c:manualLayout>
          <c:xMode val="edge"/>
          <c:yMode val="edge"/>
          <c:x val="0.11399025552840378"/>
          <c:y val="5.5143884892086333E-2"/>
        </c:manualLayout>
      </c:layout>
      <c:overlay val="0"/>
      <c:spPr>
        <a:solidFill>
          <a:sysClr val="window" lastClr="FFFFFF"/>
        </a:solid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1173687618289428E-2"/>
          <c:y val="0.19685904520517858"/>
          <c:w val="0.87507738256855827"/>
          <c:h val="0.69877699725990072"/>
        </c:manualLayout>
      </c:layout>
      <c:barChart>
        <c:barDir val="col"/>
        <c:grouping val="clustered"/>
        <c:varyColors val="0"/>
        <c:ser>
          <c:idx val="0"/>
          <c:order val="0"/>
          <c:tx>
            <c:strRef>
              <c:f>'1.VIOLENCIA PAREJA-EXPAREJA'!$C$151</c:f>
              <c:strCache>
                <c:ptCount val="1"/>
                <c:pt idx="0">
                  <c:v>Madrid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'1.VIOLENCIA PAREJA-EXPAREJA'!$D$150:$R$150</c15:sqref>
                  </c15:fullRef>
                </c:ext>
              </c:extLst>
              <c:f>'1.VIOLENCIA PAREJA-EXPAREJA'!$E$150:$R$150</c:f>
              <c:strCache>
                <c:ptCount val="14"/>
                <c:pt idx="0">
                  <c:v>2010</c:v>
                </c:pt>
                <c:pt idx="1">
                  <c:v>2011</c:v>
                </c:pt>
                <c:pt idx="2">
                  <c:v>2012</c:v>
                </c:pt>
                <c:pt idx="3">
                  <c:v>2013 (*)</c:v>
                </c:pt>
                <c:pt idx="4">
                  <c:v>2014</c:v>
                </c:pt>
                <c:pt idx="5">
                  <c:v>2015</c:v>
                </c:pt>
                <c:pt idx="6">
                  <c:v>2016</c:v>
                </c:pt>
                <c:pt idx="7">
                  <c:v>2017 (*)</c:v>
                </c:pt>
                <c:pt idx="8">
                  <c:v>2018</c:v>
                </c:pt>
                <c:pt idx="9">
                  <c:v>2019</c:v>
                </c:pt>
                <c:pt idx="10">
                  <c:v>2020</c:v>
                </c:pt>
                <c:pt idx="11">
                  <c:v>2021</c:v>
                </c:pt>
                <c:pt idx="12">
                  <c:v>2022</c:v>
                </c:pt>
                <c:pt idx="13">
                  <c:v>2023</c:v>
                </c:pt>
              </c:strCache>
            </c:strRef>
          </c:cat>
          <c:val>
            <c:numRef>
              <c:extLst>
                <c:ext xmlns:c15="http://schemas.microsoft.com/office/drawing/2012/chart" uri="{02D57815-91ED-43cb-92C2-25804820EDAC}">
                  <c15:fullRef>
                    <c15:sqref>'1.VIOLENCIA PAREJA-EXPAREJA'!$D$151:$R$151</c15:sqref>
                  </c15:fullRef>
                </c:ext>
              </c:extLst>
              <c:f>'1.VIOLENCIA PAREJA-EXPAREJA'!$E$151:$R$151</c:f>
              <c:numCache>
                <c:formatCode>#,##0</c:formatCode>
                <c:ptCount val="14"/>
                <c:pt idx="0">
                  <c:v>1254</c:v>
                </c:pt>
                <c:pt idx="1">
                  <c:v>1309</c:v>
                </c:pt>
                <c:pt idx="2">
                  <c:v>1188</c:v>
                </c:pt>
                <c:pt idx="3">
                  <c:v>1227</c:v>
                </c:pt>
                <c:pt idx="4">
                  <c:v>1336</c:v>
                </c:pt>
                <c:pt idx="5">
                  <c:v>1687</c:v>
                </c:pt>
                <c:pt idx="6">
                  <c:v>1709</c:v>
                </c:pt>
                <c:pt idx="7">
                  <c:v>1999</c:v>
                </c:pt>
                <c:pt idx="8">
                  <c:v>2218</c:v>
                </c:pt>
                <c:pt idx="9">
                  <c:v>2657</c:v>
                </c:pt>
                <c:pt idx="10">
                  <c:v>2685</c:v>
                </c:pt>
                <c:pt idx="11">
                  <c:v>3338</c:v>
                </c:pt>
                <c:pt idx="12">
                  <c:v>3902</c:v>
                </c:pt>
                <c:pt idx="13">
                  <c:v>3658</c:v>
                </c:pt>
              </c:numCache>
            </c:numRef>
          </c:val>
          <c:extLst>
            <c:ext xmlns:c16="http://schemas.microsoft.com/office/drawing/2014/chart" uri="{C3380CC4-5D6E-409C-BE32-E72D297353CC}">
              <c16:uniqueId val="{00000000-8EE2-4297-A00F-D278A290605E}"/>
            </c:ext>
          </c:extLst>
        </c:ser>
        <c:dLbls>
          <c:dLblPos val="outEnd"/>
          <c:showLegendKey val="0"/>
          <c:showVal val="1"/>
          <c:showCatName val="0"/>
          <c:showSerName val="0"/>
          <c:showPercent val="0"/>
          <c:showBubbleSize val="0"/>
        </c:dLbls>
        <c:gapWidth val="219"/>
        <c:overlap val="-27"/>
        <c:axId val="1591725912"/>
        <c:axId val="1591726272"/>
      </c:barChart>
      <c:catAx>
        <c:axId val="159172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91726272"/>
        <c:crosses val="autoZero"/>
        <c:auto val="1"/>
        <c:lblAlgn val="ctr"/>
        <c:lblOffset val="100"/>
        <c:noMultiLvlLbl val="0"/>
      </c:catAx>
      <c:valAx>
        <c:axId val="1591726272"/>
        <c:scaling>
          <c:orientation val="minMax"/>
          <c:max val="5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91725912"/>
        <c:crosses val="autoZero"/>
        <c:crossBetween val="between"/>
      </c:valAx>
      <c:spPr>
        <a:solidFill>
          <a:schemeClr val="accent3">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05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1.25. Mujeres atendidas en los PMORVG de la Red municipal contra la violencia de género en pareja/expareja del Ayuntamiento de Madrid (desde 2010)</a:t>
            </a:r>
          </a:p>
        </c:rich>
      </c:tx>
      <c:overlay val="0"/>
      <c:spPr>
        <a:solidFill>
          <a:sysClr val="window" lastClr="FFFFFF"/>
        </a:solidFill>
        <a:ln>
          <a:noFill/>
        </a:ln>
        <a:effectLst/>
      </c:spPr>
      <c:txPr>
        <a:bodyPr rot="0" spcFirstLastPara="1" vertOverflow="ellipsis" vert="horz" wrap="square" anchor="ctr" anchorCtr="1"/>
        <a:lstStyle/>
        <a:p>
          <a:pPr algn="ctr" rtl="0">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5395015306039171E-2"/>
          <c:y val="0.16395248281826044"/>
          <c:w val="0.87644912469641345"/>
          <c:h val="0.67357820156873449"/>
        </c:manualLayout>
      </c:layout>
      <c:barChart>
        <c:barDir val="col"/>
        <c:grouping val="clustered"/>
        <c:varyColors val="0"/>
        <c:ser>
          <c:idx val="0"/>
          <c:order val="0"/>
          <c:tx>
            <c:strRef>
              <c:f>'1.VIOLENCIA PAREJA-EXPAREJA'!$C$153</c:f>
              <c:strCache>
                <c:ptCount val="1"/>
                <c:pt idx="0">
                  <c:v>Madrid</c:v>
                </c:pt>
              </c:strCache>
            </c:strRef>
          </c:tx>
          <c:spPr>
            <a:solidFill>
              <a:schemeClr val="accent1"/>
            </a:solidFill>
            <a:ln>
              <a:noFill/>
            </a:ln>
            <a:effectLst/>
          </c:spPr>
          <c:invertIfNegative val="0"/>
          <c:dPt>
            <c:idx val="1"/>
            <c:invertIfNegative val="0"/>
            <c:bubble3D val="0"/>
            <c:spPr>
              <a:solidFill>
                <a:schemeClr val="accent5">
                  <a:lumMod val="60000"/>
                  <a:lumOff val="40000"/>
                </a:schemeClr>
              </a:solidFill>
              <a:ln>
                <a:solidFill>
                  <a:schemeClr val="accent1"/>
                </a:solidFill>
              </a:ln>
              <a:effectLst/>
            </c:spPr>
            <c:extLst>
              <c:ext xmlns:c16="http://schemas.microsoft.com/office/drawing/2014/chart" uri="{C3380CC4-5D6E-409C-BE32-E72D297353CC}">
                <c16:uniqueId val="{00000001-8AFC-4771-9FFC-34B08DF04ADC}"/>
              </c:ext>
            </c:extLst>
          </c:dPt>
          <c:dPt>
            <c:idx val="2"/>
            <c:invertIfNegative val="0"/>
            <c:bubble3D val="0"/>
            <c:spPr>
              <a:solidFill>
                <a:schemeClr val="accent5">
                  <a:lumMod val="60000"/>
                  <a:lumOff val="40000"/>
                </a:schemeClr>
              </a:solidFill>
              <a:ln>
                <a:solidFill>
                  <a:schemeClr val="accent1"/>
                </a:solidFill>
              </a:ln>
              <a:effectLst/>
            </c:spPr>
            <c:extLst>
              <c:ext xmlns:c16="http://schemas.microsoft.com/office/drawing/2014/chart" uri="{C3380CC4-5D6E-409C-BE32-E72D297353CC}">
                <c16:uniqueId val="{00000002-8AFC-4771-9FFC-34B08DF04ADC}"/>
              </c:ext>
            </c:extLst>
          </c:dPt>
          <c:dPt>
            <c:idx val="3"/>
            <c:invertIfNegative val="0"/>
            <c:bubble3D val="0"/>
            <c:spPr>
              <a:solidFill>
                <a:schemeClr val="accent5">
                  <a:lumMod val="60000"/>
                  <a:lumOff val="40000"/>
                </a:schemeClr>
              </a:solidFill>
              <a:ln>
                <a:solidFill>
                  <a:schemeClr val="accent1"/>
                </a:solidFill>
              </a:ln>
              <a:effectLst/>
            </c:spPr>
            <c:extLst>
              <c:ext xmlns:c16="http://schemas.microsoft.com/office/drawing/2014/chart" uri="{C3380CC4-5D6E-409C-BE32-E72D297353CC}">
                <c16:uniqueId val="{00000003-8AFC-4771-9FFC-34B08DF04ADC}"/>
              </c:ext>
            </c:extLst>
          </c:dPt>
          <c:dPt>
            <c:idx val="4"/>
            <c:invertIfNegative val="0"/>
            <c:bubble3D val="0"/>
            <c:spPr>
              <a:solidFill>
                <a:schemeClr val="accent5">
                  <a:lumMod val="60000"/>
                  <a:lumOff val="40000"/>
                </a:schemeClr>
              </a:solidFill>
              <a:ln>
                <a:solidFill>
                  <a:schemeClr val="accent1"/>
                </a:solidFill>
              </a:ln>
              <a:effectLst/>
            </c:spPr>
            <c:extLst>
              <c:ext xmlns:c16="http://schemas.microsoft.com/office/drawing/2014/chart" uri="{C3380CC4-5D6E-409C-BE32-E72D297353CC}">
                <c16:uniqueId val="{00000004-8AFC-4771-9FFC-34B08DF04ADC}"/>
              </c:ext>
            </c:extLst>
          </c:dPt>
          <c:dPt>
            <c:idx val="7"/>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9-BE27-4FA6-997C-DC931562DD5F}"/>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'1.VIOLENCIA PAREJA-EXPAREJA'!$D$152:$R$152</c:f>
              <c:strCache>
                <c:ptCount val="15"/>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strCache>
            </c:strRef>
          </c:cat>
          <c:val>
            <c:numRef>
              <c:f>'1.VIOLENCIA PAREJA-EXPAREJA'!$D$153:$R$153</c:f>
              <c:numCache>
                <c:formatCode>General</c:formatCode>
                <c:ptCount val="15"/>
                <c:pt idx="1">
                  <c:v>595</c:v>
                </c:pt>
                <c:pt idx="2">
                  <c:v>579</c:v>
                </c:pt>
                <c:pt idx="3">
                  <c:v>510</c:v>
                </c:pt>
                <c:pt idx="4">
                  <c:v>498</c:v>
                </c:pt>
                <c:pt idx="5" formatCode="#,##0">
                  <c:v>1060</c:v>
                </c:pt>
                <c:pt idx="6" formatCode="#,##0">
                  <c:v>1020</c:v>
                </c:pt>
                <c:pt idx="7" formatCode="#,##0">
                  <c:v>1614</c:v>
                </c:pt>
                <c:pt idx="8" formatCode="#,##0">
                  <c:v>1691</c:v>
                </c:pt>
                <c:pt idx="9" formatCode="#,##0">
                  <c:v>1436</c:v>
                </c:pt>
                <c:pt idx="10" formatCode="#,##0">
                  <c:v>1661</c:v>
                </c:pt>
                <c:pt idx="11" formatCode="#,##0">
                  <c:v>1687</c:v>
                </c:pt>
                <c:pt idx="12" formatCode="#,##0">
                  <c:v>1871</c:v>
                </c:pt>
                <c:pt idx="13" formatCode="#,##0">
                  <c:v>1893</c:v>
                </c:pt>
                <c:pt idx="14" formatCode="#,##0">
                  <c:v>2142</c:v>
                </c:pt>
              </c:numCache>
            </c:numRef>
          </c:val>
          <c:extLst>
            <c:ext xmlns:c16="http://schemas.microsoft.com/office/drawing/2014/chart" uri="{C3380CC4-5D6E-409C-BE32-E72D297353CC}">
              <c16:uniqueId val="{00000000-8AFC-4771-9FFC-34B08DF04ADC}"/>
            </c:ext>
          </c:extLst>
        </c:ser>
        <c:dLbls>
          <c:dLblPos val="outEnd"/>
          <c:showLegendKey val="0"/>
          <c:showVal val="1"/>
          <c:showCatName val="0"/>
          <c:showSerName val="0"/>
          <c:showPercent val="0"/>
          <c:showBubbleSize val="0"/>
        </c:dLbls>
        <c:gapWidth val="219"/>
        <c:overlap val="-27"/>
        <c:axId val="891811528"/>
        <c:axId val="891825928"/>
      </c:barChart>
      <c:catAx>
        <c:axId val="891811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crossAx val="891825928"/>
        <c:crosses val="autoZero"/>
        <c:auto val="1"/>
        <c:lblAlgn val="ctr"/>
        <c:lblOffset val="100"/>
        <c:noMultiLvlLbl val="0"/>
      </c:catAx>
      <c:valAx>
        <c:axId val="891825928"/>
        <c:scaling>
          <c:orientation val="minMax"/>
          <c:max val="3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91811528"/>
        <c:crosses val="autoZero"/>
        <c:crossBetween val="between"/>
      </c:valAx>
      <c:spPr>
        <a:solidFill>
          <a:schemeClr val="accent3">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baseline="0">
                <a:solidFill>
                  <a:sysClr val="windowText" lastClr="000000"/>
                </a:solidFill>
                <a:latin typeface="+mn-lt"/>
                <a:ea typeface="+mn-ea"/>
                <a:cs typeface="+mn-cs"/>
              </a:rPr>
              <a:t>1.6. Feminicios en el ámbito de la pareja o expareja en  la Comunidad de Madrid</a:t>
            </a:r>
          </a:p>
          <a:p>
            <a:pPr>
              <a:defRPr lang="es-ES" sz="1050" b="1">
                <a:solidFill>
                  <a:sysClr val="windowText" lastClr="000000"/>
                </a:solidFill>
              </a:defRPr>
            </a:pPr>
            <a:r>
              <a:rPr lang="es-ES" sz="1050" b="1" i="0" u="none" strike="noStrike" kern="1200" baseline="0">
                <a:solidFill>
                  <a:sysClr val="windowText" lastClr="000000"/>
                </a:solidFill>
                <a:latin typeface="+mn-lt"/>
                <a:ea typeface="+mn-ea"/>
                <a:cs typeface="+mn-cs"/>
              </a:rPr>
              <a:t>  y en la ciudad de Madrid (desde 2010)</a:t>
            </a:r>
          </a:p>
        </c:rich>
      </c:tx>
      <c:layout>
        <c:manualLayout>
          <c:xMode val="edge"/>
          <c:yMode val="edge"/>
          <c:x val="0.15794179719186183"/>
          <c:y val="1.117430221472515E-2"/>
        </c:manualLayout>
      </c:layout>
      <c:overlay val="0"/>
      <c:spPr>
        <a:no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4.5026533006657952E-2"/>
          <c:y val="0.16875008834713115"/>
          <c:w val="0.88929251626622108"/>
          <c:h val="0.64744641452002771"/>
        </c:manualLayout>
      </c:layout>
      <c:barChart>
        <c:barDir val="col"/>
        <c:grouping val="clustered"/>
        <c:varyColors val="0"/>
        <c:ser>
          <c:idx val="0"/>
          <c:order val="0"/>
          <c:tx>
            <c:v>Comunidad de Madrid (Nº)</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PAREJA-EXPAREJA'!$E$17:$R$17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PAREJA-EXPAREJA'!$E$18:$R$18</c:f>
              <c:numCache>
                <c:formatCode>General</c:formatCode>
                <c:ptCount val="14"/>
                <c:pt idx="0">
                  <c:v>7</c:v>
                </c:pt>
                <c:pt idx="1">
                  <c:v>9</c:v>
                </c:pt>
                <c:pt idx="2">
                  <c:v>6</c:v>
                </c:pt>
                <c:pt idx="3">
                  <c:v>9</c:v>
                </c:pt>
                <c:pt idx="4">
                  <c:v>7</c:v>
                </c:pt>
                <c:pt idx="5">
                  <c:v>4</c:v>
                </c:pt>
                <c:pt idx="6">
                  <c:v>3</c:v>
                </c:pt>
                <c:pt idx="7">
                  <c:v>7</c:v>
                </c:pt>
                <c:pt idx="8">
                  <c:v>5</c:v>
                </c:pt>
                <c:pt idx="9">
                  <c:v>6</c:v>
                </c:pt>
                <c:pt idx="10">
                  <c:v>3</c:v>
                </c:pt>
                <c:pt idx="11">
                  <c:v>7</c:v>
                </c:pt>
                <c:pt idx="12">
                  <c:v>7</c:v>
                </c:pt>
                <c:pt idx="13">
                  <c:v>7</c:v>
                </c:pt>
              </c:numCache>
            </c:numRef>
          </c:val>
          <c:extLst>
            <c:ext xmlns:c16="http://schemas.microsoft.com/office/drawing/2014/chart" uri="{C3380CC4-5D6E-409C-BE32-E72D297353CC}">
              <c16:uniqueId val="{00000000-FB8A-42AF-AC3F-329B3EF6BB0E}"/>
            </c:ext>
          </c:extLst>
        </c:ser>
        <c:ser>
          <c:idx val="1"/>
          <c:order val="1"/>
          <c:tx>
            <c:v>Madrid (Nº)</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PAREJA-EXPAREJA'!$E$17:$R$17</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PAREJA-EXPAREJA'!$E$19:$R$19</c:f>
              <c:numCache>
                <c:formatCode>General</c:formatCode>
                <c:ptCount val="14"/>
                <c:pt idx="7">
                  <c:v>1</c:v>
                </c:pt>
                <c:pt idx="8">
                  <c:v>4</c:v>
                </c:pt>
                <c:pt idx="9">
                  <c:v>3</c:v>
                </c:pt>
                <c:pt idx="10">
                  <c:v>0</c:v>
                </c:pt>
                <c:pt idx="11">
                  <c:v>2</c:v>
                </c:pt>
                <c:pt idx="12">
                  <c:v>3</c:v>
                </c:pt>
                <c:pt idx="13">
                  <c:v>4</c:v>
                </c:pt>
              </c:numCache>
            </c:numRef>
          </c:val>
          <c:extLst>
            <c:ext xmlns:c16="http://schemas.microsoft.com/office/drawing/2014/chart" uri="{C3380CC4-5D6E-409C-BE32-E72D297353CC}">
              <c16:uniqueId val="{00000001-FB8A-42AF-AC3F-329B3EF6BB0E}"/>
            </c:ext>
          </c:extLst>
        </c:ser>
        <c:dLbls>
          <c:showLegendKey val="0"/>
          <c:showVal val="0"/>
          <c:showCatName val="0"/>
          <c:showSerName val="0"/>
          <c:showPercent val="0"/>
          <c:showBubbleSize val="0"/>
        </c:dLbls>
        <c:gapWidth val="150"/>
        <c:axId val="630593224"/>
        <c:axId val="630583144"/>
      </c:barChart>
      <c:lineChart>
        <c:grouping val="standard"/>
        <c:varyColors val="0"/>
        <c:dLbls>
          <c:showLegendKey val="0"/>
          <c:showVal val="0"/>
          <c:showCatName val="0"/>
          <c:showSerName val="0"/>
          <c:showPercent val="0"/>
          <c:showBubbleSize val="0"/>
        </c:dLbls>
        <c:marker val="1"/>
        <c:smooth val="0"/>
        <c:axId val="630609064"/>
        <c:axId val="630610144"/>
        <c:extLst>
          <c:ext xmlns:c15="http://schemas.microsoft.com/office/drawing/2012/chart" uri="{02D57815-91ED-43cb-92C2-25804820EDAC}">
            <c15:filteredLineSeries>
              <c15:ser>
                <c:idx val="2"/>
                <c:order val="2"/>
                <c:tx>
                  <c:v>Madrid (%)</c:v>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7"/>
                    <c:layout>
                      <c:manualLayout>
                        <c:x val="-3.5032946604431889E-2"/>
                        <c:y val="-0.10276758186441504"/>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0-AF02-4FA0-8BAB-A959830C1EBD}"/>
                      </c:ext>
                    </c:extLst>
                  </c:dLbl>
                  <c:dLbl>
                    <c:idx val="9"/>
                    <c:layout>
                      <c:manualLayout>
                        <c:x val="-5.2125273421021339E-4"/>
                        <c:y val="-5.7815933267681599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1-AF02-4FA0-8BAB-A959830C1EBD}"/>
                      </c:ext>
                    </c:extLst>
                  </c:dLbl>
                  <c:dLbl>
                    <c:idx val="10"/>
                    <c:delete val="1"/>
                    <c:extLst>
                      <c:ext uri="{CE6537A1-D6FC-4f65-9D91-7224C49458BB}"/>
                      <c:ext xmlns:c16="http://schemas.microsoft.com/office/drawing/2014/chart" uri="{C3380CC4-5D6E-409C-BE32-E72D297353CC}">
                        <c16:uniqueId val="{00000000-DF69-4FF6-A04A-A5C3EF0E4C77}"/>
                      </c:ext>
                    </c:extLst>
                  </c:dLbl>
                  <c:dLbl>
                    <c:idx val="11"/>
                    <c:layout>
                      <c:manualLayout>
                        <c:x val="-2.3063510592790382E-2"/>
                        <c:y val="-7.7762752221243278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1-A0A5-4C32-B7B3-EA521354A29B}"/>
                      </c:ext>
                    </c:extLst>
                  </c:dLbl>
                  <c:dLbl>
                    <c:idx val="12"/>
                    <c:layout>
                      <c:manualLayout>
                        <c:x val="-2.3063510592790382E-2"/>
                        <c:y val="-0.12962448150050337"/>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1-DF69-4FF6-A04A-A5C3EF0E4C77}"/>
                      </c:ext>
                    </c:extLst>
                  </c:dLbl>
                  <c:spPr>
                    <a:solidFill>
                      <a:schemeClr val="accent4">
                        <a:lumMod val="60000"/>
                        <a:lumOff val="40000"/>
                      </a:schemeClr>
                    </a:solidFill>
                    <a:ln>
                      <a:solidFill>
                        <a:schemeClr val="accent4"/>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accent2"/>
                            </a:solidFill>
                            <a:round/>
                          </a:ln>
                          <a:effectLst/>
                        </c:spPr>
                      </c15:leaderLines>
                    </c:ext>
                  </c:extLst>
                </c:dLbls>
                <c:cat>
                  <c:numRef>
                    <c:extLst>
                      <c:ext uri="{02D57815-91ED-43cb-92C2-25804820EDAC}">
                        <c15:formulaRef>
                          <c15:sqref>'1.VIOLENCIA PAREJA-EXPAREJA'!$E$17:$R$17</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'1.VIOLENCIA PAREJA-EXPAREJA'!$E$20:$R$20</c15:sqref>
                        </c15:formulaRef>
                      </c:ext>
                    </c:extLst>
                    <c:numCache>
                      <c:formatCode>General</c:formatCode>
                      <c:ptCount val="14"/>
                      <c:pt idx="7" formatCode="0%">
                        <c:v>0.14280000000000001</c:v>
                      </c:pt>
                      <c:pt idx="8" formatCode="0%">
                        <c:v>0.8</c:v>
                      </c:pt>
                      <c:pt idx="9" formatCode="0%">
                        <c:v>0.5</c:v>
                      </c:pt>
                      <c:pt idx="10" formatCode="0%">
                        <c:v>0</c:v>
                      </c:pt>
                      <c:pt idx="11" formatCode="0%">
                        <c:v>0.2857142857142857</c:v>
                      </c:pt>
                      <c:pt idx="12" formatCode="0%">
                        <c:v>0.42857142857142855</c:v>
                      </c:pt>
                      <c:pt idx="13" formatCode="0%">
                        <c:v>0.5714285714285714</c:v>
                      </c:pt>
                    </c:numCache>
                  </c:numRef>
                </c:val>
                <c:smooth val="0"/>
                <c:extLst>
                  <c:ext xmlns:c16="http://schemas.microsoft.com/office/drawing/2014/chart" uri="{C3380CC4-5D6E-409C-BE32-E72D297353CC}">
                    <c16:uniqueId val="{00000002-FB8A-42AF-AC3F-329B3EF6BB0E}"/>
                  </c:ext>
                </c:extLst>
              </c15:ser>
            </c15:filteredLineSeries>
          </c:ext>
        </c:extLst>
      </c:lineChart>
      <c:catAx>
        <c:axId val="630593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30583144"/>
        <c:crosses val="autoZero"/>
        <c:auto val="1"/>
        <c:lblAlgn val="ctr"/>
        <c:lblOffset val="100"/>
        <c:noMultiLvlLbl val="0"/>
      </c:catAx>
      <c:valAx>
        <c:axId val="630583144"/>
        <c:scaling>
          <c:orientation val="minMax"/>
          <c:max val="15"/>
          <c:min val="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30593224"/>
        <c:crosses val="autoZero"/>
        <c:crossBetween val="between"/>
        <c:majorUnit val="5"/>
      </c:valAx>
      <c:valAx>
        <c:axId val="630610144"/>
        <c:scaling>
          <c:orientation val="minMax"/>
          <c:max val="1"/>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30609064"/>
        <c:crosses val="max"/>
        <c:crossBetween val="between"/>
      </c:valAx>
      <c:catAx>
        <c:axId val="630609064"/>
        <c:scaling>
          <c:orientation val="minMax"/>
        </c:scaling>
        <c:delete val="1"/>
        <c:axPos val="b"/>
        <c:numFmt formatCode="General" sourceLinked="1"/>
        <c:majorTickMark val="out"/>
        <c:minorTickMark val="none"/>
        <c:tickLblPos val="nextTo"/>
        <c:crossAx val="630610144"/>
        <c:crosses val="autoZero"/>
        <c:auto val="1"/>
        <c:lblAlgn val="ctr"/>
        <c:lblOffset val="100"/>
        <c:noMultiLvlLbl val="0"/>
      </c:catAx>
      <c:spPr>
        <a:solidFill>
          <a:schemeClr val="accent3">
            <a:lumMod val="20000"/>
            <a:lumOff val="80000"/>
          </a:schemeClr>
        </a:solidFill>
        <a:ln>
          <a:noFill/>
        </a:ln>
        <a:effectLst/>
      </c:spPr>
    </c:plotArea>
    <c:legend>
      <c:legendPos val="b"/>
      <c:layout>
        <c:manualLayout>
          <c:xMode val="edge"/>
          <c:yMode val="edge"/>
          <c:x val="0.16510414108968446"/>
          <c:y val="0.91273219589346832"/>
          <c:w val="0.57586564340988033"/>
          <c:h val="6.73209851529701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1.12. Feminicidios en la Comunidad de Madrid según lugar de nacimiento de la víctima (desde 2010)</a:t>
            </a:r>
          </a:p>
        </c:rich>
      </c:tx>
      <c:layout>
        <c:manualLayout>
          <c:xMode val="edge"/>
          <c:yMode val="edge"/>
          <c:x val="0.10504230916335862"/>
          <c:y val="4.642857142857143E-2"/>
        </c:manualLayout>
      </c:layout>
      <c:overlay val="0"/>
      <c:spPr>
        <a:no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5608121373872244E-2"/>
          <c:y val="0.14517857142857143"/>
          <c:w val="0.85378368560315454"/>
          <c:h val="0.69027362204724407"/>
        </c:manualLayout>
      </c:layout>
      <c:barChart>
        <c:barDir val="col"/>
        <c:grouping val="stacked"/>
        <c:varyColors val="0"/>
        <c:ser>
          <c:idx val="0"/>
          <c:order val="1"/>
          <c:tx>
            <c:v>Nacidas en España (Nº)</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PAREJA-EXPAREJA'!$E$53:$R$53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PAREJA-EXPAREJA'!$E$55:$R$55</c:f>
              <c:numCache>
                <c:formatCode>General</c:formatCode>
                <c:ptCount val="14"/>
                <c:pt idx="0">
                  <c:v>4</c:v>
                </c:pt>
                <c:pt idx="1">
                  <c:v>4</c:v>
                </c:pt>
                <c:pt idx="2">
                  <c:v>3</c:v>
                </c:pt>
                <c:pt idx="3">
                  <c:v>5</c:v>
                </c:pt>
                <c:pt idx="4">
                  <c:v>2</c:v>
                </c:pt>
                <c:pt idx="5">
                  <c:v>1</c:v>
                </c:pt>
                <c:pt idx="6">
                  <c:v>1</c:v>
                </c:pt>
                <c:pt idx="7">
                  <c:v>4</c:v>
                </c:pt>
                <c:pt idx="8">
                  <c:v>1</c:v>
                </c:pt>
                <c:pt idx="9">
                  <c:v>3</c:v>
                </c:pt>
                <c:pt idx="10">
                  <c:v>1</c:v>
                </c:pt>
                <c:pt idx="11">
                  <c:v>4</c:v>
                </c:pt>
                <c:pt idx="12">
                  <c:v>4</c:v>
                </c:pt>
                <c:pt idx="13">
                  <c:v>4</c:v>
                </c:pt>
              </c:numCache>
            </c:numRef>
          </c:val>
          <c:extLst>
            <c:ext xmlns:c16="http://schemas.microsoft.com/office/drawing/2014/chart" uri="{C3380CC4-5D6E-409C-BE32-E72D297353CC}">
              <c16:uniqueId val="{00000000-C3C0-4B7C-853A-DFA257BDB94F}"/>
            </c:ext>
          </c:extLst>
        </c:ser>
        <c:ser>
          <c:idx val="1"/>
          <c:order val="2"/>
          <c:tx>
            <c:v>Nacidas en otros países (Nº)</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PAREJA-EXPAREJA'!$E$53:$R$53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PAREJA-EXPAREJA'!$E$56:$R$56</c:f>
              <c:numCache>
                <c:formatCode>General</c:formatCode>
                <c:ptCount val="14"/>
                <c:pt idx="0">
                  <c:v>3</c:v>
                </c:pt>
                <c:pt idx="1">
                  <c:v>5</c:v>
                </c:pt>
                <c:pt idx="2">
                  <c:v>3</c:v>
                </c:pt>
                <c:pt idx="3">
                  <c:v>4</c:v>
                </c:pt>
                <c:pt idx="4">
                  <c:v>5</c:v>
                </c:pt>
                <c:pt idx="5">
                  <c:v>3</c:v>
                </c:pt>
                <c:pt idx="6">
                  <c:v>2</c:v>
                </c:pt>
                <c:pt idx="7">
                  <c:v>3</c:v>
                </c:pt>
                <c:pt idx="8">
                  <c:v>4</c:v>
                </c:pt>
                <c:pt idx="9">
                  <c:v>3</c:v>
                </c:pt>
                <c:pt idx="10">
                  <c:v>2</c:v>
                </c:pt>
                <c:pt idx="11">
                  <c:v>3</c:v>
                </c:pt>
                <c:pt idx="12">
                  <c:v>3</c:v>
                </c:pt>
                <c:pt idx="13">
                  <c:v>3</c:v>
                </c:pt>
              </c:numCache>
            </c:numRef>
          </c:val>
          <c:extLst>
            <c:ext xmlns:c16="http://schemas.microsoft.com/office/drawing/2014/chart" uri="{C3380CC4-5D6E-409C-BE32-E72D297353CC}">
              <c16:uniqueId val="{00000001-C3C0-4B7C-853A-DFA257BDB94F}"/>
            </c:ext>
          </c:extLst>
        </c:ser>
        <c:dLbls>
          <c:showLegendKey val="0"/>
          <c:showVal val="0"/>
          <c:showCatName val="0"/>
          <c:showSerName val="0"/>
          <c:showPercent val="0"/>
          <c:showBubbleSize val="0"/>
        </c:dLbls>
        <c:gapWidth val="176"/>
        <c:overlap val="100"/>
        <c:axId val="662007103"/>
        <c:axId val="650552911"/>
        <c:extLst>
          <c:ext xmlns:c15="http://schemas.microsoft.com/office/drawing/2012/chart" uri="{02D57815-91ED-43cb-92C2-25804820EDAC}">
            <c15:filteredBarSeries>
              <c15:ser>
                <c:idx val="3"/>
                <c:order val="0"/>
                <c:tx>
                  <c:v>No consta</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'1.VIOLENCIA PAREJA-EXPAREJA'!$E$57:$R$57</c15:sqref>
                        </c15:formulaRef>
                      </c:ext>
                    </c:extLst>
                    <c:numCache>
                      <c:formatCode>General</c:formatCode>
                      <c:ptCount val="14"/>
                    </c:numCache>
                  </c:numRef>
                </c:val>
                <c:extLst>
                  <c:ext xmlns:c16="http://schemas.microsoft.com/office/drawing/2014/chart" uri="{C3380CC4-5D6E-409C-BE32-E72D297353CC}">
                    <c16:uniqueId val="{00000003-C3C0-4B7C-853A-DFA257BDB94F}"/>
                  </c:ext>
                </c:extLst>
              </c15:ser>
            </c15:filteredBarSeries>
            <c15:filteredBarSeries>
              <c15:ser>
                <c:idx val="2"/>
                <c:order val="3"/>
                <c:tx>
                  <c:v>Total feminicidios </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'1.VIOLENCIA PAREJA-EXPAREJA'!$E$54:$R$54</c15:sqref>
                        </c15:formulaRef>
                      </c:ext>
                    </c:extLst>
                    <c:numCache>
                      <c:formatCode>0</c:formatCode>
                      <c:ptCount val="14"/>
                      <c:pt idx="0">
                        <c:v>7</c:v>
                      </c:pt>
                      <c:pt idx="1">
                        <c:v>9</c:v>
                      </c:pt>
                      <c:pt idx="2">
                        <c:v>6</c:v>
                      </c:pt>
                      <c:pt idx="3">
                        <c:v>9</c:v>
                      </c:pt>
                      <c:pt idx="4">
                        <c:v>7</c:v>
                      </c:pt>
                      <c:pt idx="5">
                        <c:v>4</c:v>
                      </c:pt>
                      <c:pt idx="6">
                        <c:v>3</c:v>
                      </c:pt>
                      <c:pt idx="7">
                        <c:v>7</c:v>
                      </c:pt>
                      <c:pt idx="8">
                        <c:v>5</c:v>
                      </c:pt>
                      <c:pt idx="9">
                        <c:v>6</c:v>
                      </c:pt>
                      <c:pt idx="10">
                        <c:v>3</c:v>
                      </c:pt>
                      <c:pt idx="11">
                        <c:v>7</c:v>
                      </c:pt>
                      <c:pt idx="12">
                        <c:v>7</c:v>
                      </c:pt>
                      <c:pt idx="13">
                        <c:v>7</c:v>
                      </c:pt>
                    </c:numCache>
                  </c:numRef>
                </c:val>
                <c:extLst xmlns:c15="http://schemas.microsoft.com/office/drawing/2012/chart">
                  <c:ext xmlns:c16="http://schemas.microsoft.com/office/drawing/2014/chart" uri="{C3380CC4-5D6E-409C-BE32-E72D297353CC}">
                    <c16:uniqueId val="{00000004-C3C0-4B7C-853A-DFA257BDB94F}"/>
                  </c:ext>
                </c:extLst>
              </c15:ser>
            </c15:filteredBarSeries>
          </c:ext>
        </c:extLst>
      </c:barChart>
      <c:lineChart>
        <c:grouping val="standard"/>
        <c:varyColors val="0"/>
        <c:ser>
          <c:idx val="4"/>
          <c:order val="4"/>
          <c:tx>
            <c:v>Asesinadas nacidas en España (%)</c:v>
          </c:tx>
          <c:spPr>
            <a:ln w="28575" cap="rnd">
              <a:solidFill>
                <a:schemeClr val="accent4"/>
              </a:solidFill>
              <a:round/>
            </a:ln>
            <a:effectLst/>
          </c:spPr>
          <c:marker>
            <c:symbol val="none"/>
          </c:marker>
          <c:dLbls>
            <c:dLbl>
              <c:idx val="1"/>
              <c:layout>
                <c:manualLayout>
                  <c:x val="-3.1423859179764695E-2"/>
                  <c:y val="-6.28685503869873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F8-4240-9D04-A374D73B31FC}"/>
                </c:ext>
              </c:extLst>
            </c:dLbl>
            <c:dLbl>
              <c:idx val="4"/>
              <c:layout>
                <c:manualLayout>
                  <c:x val="-2.1771349527255041E-2"/>
                  <c:y val="-0.1238596436463309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F8-4240-9D04-A374D73B31FC}"/>
                </c:ext>
              </c:extLst>
            </c:dLbl>
            <c:dLbl>
              <c:idx val="6"/>
              <c:layout>
                <c:manualLayout>
                  <c:x val="-4.3006870762776275E-2"/>
                  <c:y val="-8.19282670305322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F8-4240-9D04-A374D73B31FC}"/>
                </c:ext>
              </c:extLst>
            </c:dLbl>
            <c:dLbl>
              <c:idx val="8"/>
              <c:layout>
                <c:manualLayout>
                  <c:x val="-2.75628553187609E-2"/>
                  <c:y val="-0.1238596436463309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F8-4240-9D04-A374D73B31FC}"/>
                </c:ext>
              </c:extLst>
            </c:dLbl>
            <c:dLbl>
              <c:idx val="10"/>
              <c:layout>
                <c:manualLayout>
                  <c:x val="-3.1423859179764695E-2"/>
                  <c:y val="4.00539194881550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F8-4240-9D04-A374D73B31FC}"/>
                </c:ext>
              </c:extLst>
            </c:dLbl>
            <c:spPr>
              <a:solidFill>
                <a:schemeClr val="accent4">
                  <a:lumMod val="60000"/>
                  <a:lumOff val="40000"/>
                </a:schemeClr>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'1.VIOLENCIA PAREJA-EXPAREJA'!$E$58:$R$58</c:f>
              <c:numCache>
                <c:formatCode>0%</c:formatCode>
                <c:ptCount val="14"/>
                <c:pt idx="0">
                  <c:v>0.5714285714285714</c:v>
                </c:pt>
                <c:pt idx="1">
                  <c:v>0.44444444444444442</c:v>
                </c:pt>
                <c:pt idx="2">
                  <c:v>0.5</c:v>
                </c:pt>
                <c:pt idx="3">
                  <c:v>0.55555555555555558</c:v>
                </c:pt>
                <c:pt idx="4">
                  <c:v>0.2857142857142857</c:v>
                </c:pt>
                <c:pt idx="5">
                  <c:v>0.25</c:v>
                </c:pt>
                <c:pt idx="6">
                  <c:v>0.33333333333333331</c:v>
                </c:pt>
                <c:pt idx="7">
                  <c:v>0.5714285714285714</c:v>
                </c:pt>
                <c:pt idx="8">
                  <c:v>0.2</c:v>
                </c:pt>
                <c:pt idx="9">
                  <c:v>0.5</c:v>
                </c:pt>
                <c:pt idx="10">
                  <c:v>0.33333333333333331</c:v>
                </c:pt>
                <c:pt idx="11">
                  <c:v>0.5714285714285714</c:v>
                </c:pt>
                <c:pt idx="12">
                  <c:v>0.5714285714285714</c:v>
                </c:pt>
                <c:pt idx="13">
                  <c:v>0.5714285714285714</c:v>
                </c:pt>
              </c:numCache>
            </c:numRef>
          </c:val>
          <c:smooth val="0"/>
          <c:extLst>
            <c:ext xmlns:c16="http://schemas.microsoft.com/office/drawing/2014/chart" uri="{C3380CC4-5D6E-409C-BE32-E72D297353CC}">
              <c16:uniqueId val="{00000002-C3C0-4B7C-853A-DFA257BDB94F}"/>
            </c:ext>
          </c:extLst>
        </c:ser>
        <c:dLbls>
          <c:showLegendKey val="0"/>
          <c:showVal val="0"/>
          <c:showCatName val="0"/>
          <c:showSerName val="0"/>
          <c:showPercent val="0"/>
          <c:showBubbleSize val="0"/>
        </c:dLbls>
        <c:marker val="1"/>
        <c:smooth val="0"/>
        <c:axId val="709558632"/>
        <c:axId val="709557912"/>
      </c:lineChart>
      <c:catAx>
        <c:axId val="662007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50552911"/>
        <c:crosses val="autoZero"/>
        <c:auto val="1"/>
        <c:lblAlgn val="ctr"/>
        <c:lblOffset val="100"/>
        <c:noMultiLvlLbl val="0"/>
      </c:catAx>
      <c:valAx>
        <c:axId val="65055291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62007103"/>
        <c:crosses val="autoZero"/>
        <c:crossBetween val="between"/>
      </c:valAx>
      <c:valAx>
        <c:axId val="709557912"/>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09558632"/>
        <c:crosses val="max"/>
        <c:crossBetween val="between"/>
      </c:valAx>
      <c:catAx>
        <c:axId val="709558632"/>
        <c:scaling>
          <c:orientation val="minMax"/>
        </c:scaling>
        <c:delete val="1"/>
        <c:axPos val="b"/>
        <c:majorTickMark val="out"/>
        <c:minorTickMark val="none"/>
        <c:tickLblPos val="nextTo"/>
        <c:crossAx val="709557912"/>
        <c:crosses val="autoZero"/>
        <c:auto val="1"/>
        <c:lblAlgn val="ctr"/>
        <c:lblOffset val="100"/>
        <c:noMultiLvlLbl val="0"/>
      </c:catAx>
      <c:spPr>
        <a:solidFill>
          <a:schemeClr val="accent3">
            <a:lumMod val="20000"/>
            <a:lumOff val="80000"/>
          </a:schemeClr>
        </a:solidFill>
        <a:ln>
          <a:noFill/>
        </a:ln>
        <a:effectLst/>
      </c:spPr>
    </c:plotArea>
    <c:legend>
      <c:legendPos val="b"/>
      <c:layout>
        <c:manualLayout>
          <c:xMode val="edge"/>
          <c:yMode val="edge"/>
          <c:x val="0.18455286750781238"/>
          <c:y val="0.91318644544431948"/>
          <c:w val="0.81544715832539849"/>
          <c:h val="6.41639471872099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1.11. Feminicidios en la CAM según edad de la víctima</a:t>
            </a:r>
          </a:p>
        </c:rich>
      </c:tx>
      <c:layout>
        <c:manualLayout>
          <c:xMode val="edge"/>
          <c:yMode val="edge"/>
          <c:x val="0.19982017057079468"/>
          <c:y val="3.9580927384076987E-2"/>
        </c:manualLayout>
      </c:layout>
      <c:overlay val="0"/>
      <c:spPr>
        <a:no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991013660485842E-2"/>
          <c:y val="0.14660717410323709"/>
          <c:w val="0.87510352569225802"/>
          <c:h val="0.62472557596967049"/>
        </c:manualLayout>
      </c:layout>
      <c:barChart>
        <c:barDir val="col"/>
        <c:grouping val="stacked"/>
        <c:varyColors val="0"/>
        <c:ser>
          <c:idx val="1"/>
          <c:order val="1"/>
          <c:tx>
            <c:strRef>
              <c:f>'1.VIOLENCIA PAREJA-EXPAREJA'!$D$42</c:f>
              <c:strCache>
                <c:ptCount val="1"/>
                <c:pt idx="0">
                  <c:v>&lt;16 años</c:v>
                </c:pt>
              </c:strCache>
            </c:strRef>
          </c:tx>
          <c:spPr>
            <a:solidFill>
              <a:schemeClr val="accent2"/>
            </a:solidFill>
            <a:ln>
              <a:noFill/>
            </a:ln>
            <a:effectLst/>
          </c:spPr>
          <c:invertIfNegative val="0"/>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PAREJA-EXPAREJA'!$E$42:$R$42</c:f>
              <c:numCache>
                <c:formatCode>0</c:formatCode>
                <c:ptCount val="14"/>
              </c:numCache>
            </c:numRef>
          </c:val>
          <c:extLst>
            <c:ext xmlns:c16="http://schemas.microsoft.com/office/drawing/2014/chart" uri="{C3380CC4-5D6E-409C-BE32-E72D297353CC}">
              <c16:uniqueId val="{00000000-72C5-4EE6-A2D6-4778ED47384A}"/>
            </c:ext>
          </c:extLst>
        </c:ser>
        <c:ser>
          <c:idx val="2"/>
          <c:order val="2"/>
          <c:tx>
            <c:strRef>
              <c:f>'1.VIOLENCIA PAREJA-EXPAREJA'!$D$43</c:f>
              <c:strCache>
                <c:ptCount val="1"/>
                <c:pt idx="0">
                  <c:v>16-17 años</c:v>
                </c:pt>
              </c:strCache>
            </c:strRef>
          </c:tx>
          <c:spPr>
            <a:solidFill>
              <a:srgbClr val="FF66CC"/>
            </a:solidFill>
            <a:ln>
              <a:noFill/>
            </a:ln>
            <a:effectLst/>
          </c:spPr>
          <c:invertIfNegative val="0"/>
          <c:dPt>
            <c:idx val="0"/>
            <c:invertIfNegative val="0"/>
            <c:bubble3D val="0"/>
            <c:spPr>
              <a:solidFill>
                <a:srgbClr val="FF3399"/>
              </a:solidFill>
              <a:ln>
                <a:noFill/>
              </a:ln>
              <a:effectLst/>
            </c:spPr>
            <c:extLst>
              <c:ext xmlns:c16="http://schemas.microsoft.com/office/drawing/2014/chart" uri="{C3380CC4-5D6E-409C-BE32-E72D297353CC}">
                <c16:uniqueId val="{00000001-8FFA-4439-904C-0F5C75AF2F9E}"/>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FA-4439-904C-0F5C75AF2F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PAREJA-EXPAREJA'!$E$43:$R$43</c:f>
              <c:numCache>
                <c:formatCode>0</c:formatCode>
                <c:ptCount val="14"/>
                <c:pt idx="0">
                  <c:v>1</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72C5-4EE6-A2D6-4778ED47384A}"/>
            </c:ext>
          </c:extLst>
        </c:ser>
        <c:ser>
          <c:idx val="3"/>
          <c:order val="3"/>
          <c:tx>
            <c:strRef>
              <c:f>'1.VIOLENCIA PAREJA-EXPAREJA'!$D$44</c:f>
              <c:strCache>
                <c:ptCount val="1"/>
                <c:pt idx="0">
                  <c:v>18-20 años</c:v>
                </c:pt>
              </c:strCache>
            </c:strRef>
          </c:tx>
          <c:spPr>
            <a:solidFill>
              <a:schemeClr val="accent4"/>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FA-4439-904C-0F5C75AF2F9E}"/>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C5-4EE6-A2D6-4778ED47384A}"/>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FA-4439-904C-0F5C75AF2F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PAREJA-EXPAREJA'!$E$44:$R$44</c:f>
              <c:numCache>
                <c:formatCode>0</c:formatCode>
                <c:ptCount val="14"/>
                <c:pt idx="0">
                  <c:v>0</c:v>
                </c:pt>
                <c:pt idx="1">
                  <c:v>1</c:v>
                </c:pt>
                <c:pt idx="2">
                  <c:v>1</c:v>
                </c:pt>
                <c:pt idx="3">
                  <c:v>0</c:v>
                </c:pt>
                <c:pt idx="4">
                  <c:v>0</c:v>
                </c:pt>
                <c:pt idx="5">
                  <c:v>0</c:v>
                </c:pt>
                <c:pt idx="6">
                  <c:v>0</c:v>
                </c:pt>
                <c:pt idx="7">
                  <c:v>0</c:v>
                </c:pt>
                <c:pt idx="8">
                  <c:v>0</c:v>
                </c:pt>
                <c:pt idx="9">
                  <c:v>0</c:v>
                </c:pt>
                <c:pt idx="10">
                  <c:v>0</c:v>
                </c:pt>
                <c:pt idx="11">
                  <c:v>0</c:v>
                </c:pt>
                <c:pt idx="12">
                  <c:v>3</c:v>
                </c:pt>
                <c:pt idx="13">
                  <c:v>0</c:v>
                </c:pt>
              </c:numCache>
            </c:numRef>
          </c:val>
          <c:extLst>
            <c:ext xmlns:c16="http://schemas.microsoft.com/office/drawing/2014/chart" uri="{C3380CC4-5D6E-409C-BE32-E72D297353CC}">
              <c16:uniqueId val="{00000007-72C5-4EE6-A2D6-4778ED47384A}"/>
            </c:ext>
          </c:extLst>
        </c:ser>
        <c:ser>
          <c:idx val="4"/>
          <c:order val="4"/>
          <c:tx>
            <c:strRef>
              <c:f>'1.VIOLENCIA PAREJA-EXPAREJA'!$D$45</c:f>
              <c:strCache>
                <c:ptCount val="1"/>
                <c:pt idx="0">
                  <c:v>21-30 años</c:v>
                </c:pt>
              </c:strCache>
            </c:strRef>
          </c:tx>
          <c:spPr>
            <a:solidFill>
              <a:schemeClr val="accent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8FFA-4439-904C-0F5C75AF2F9E}"/>
                </c:ext>
              </c:extLst>
            </c:dLbl>
            <c:dLbl>
              <c:idx val="3"/>
              <c:delete val="1"/>
              <c:extLst>
                <c:ext xmlns:c15="http://schemas.microsoft.com/office/drawing/2012/chart" uri="{CE6537A1-D6FC-4f65-9D91-7224C49458BB}"/>
                <c:ext xmlns:c16="http://schemas.microsoft.com/office/drawing/2014/chart" uri="{C3380CC4-5D6E-409C-BE32-E72D297353CC}">
                  <c16:uniqueId val="{00000005-8FFA-4439-904C-0F5C75AF2F9E}"/>
                </c:ext>
              </c:extLst>
            </c:dLbl>
            <c:dLbl>
              <c:idx val="11"/>
              <c:delete val="1"/>
              <c:extLst>
                <c:ext xmlns:c15="http://schemas.microsoft.com/office/drawing/2012/chart" uri="{CE6537A1-D6FC-4f65-9D91-7224C49458BB}"/>
                <c:ext xmlns:c16="http://schemas.microsoft.com/office/drawing/2014/chart" uri="{C3380CC4-5D6E-409C-BE32-E72D297353CC}">
                  <c16:uniqueId val="{00000006-8FFA-4439-904C-0F5C75AF2F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PAREJA-EXPAREJA'!$E$45:$R$45</c:f>
              <c:numCache>
                <c:formatCode>0</c:formatCode>
                <c:ptCount val="14"/>
                <c:pt idx="0">
                  <c:v>2</c:v>
                </c:pt>
                <c:pt idx="1">
                  <c:v>0</c:v>
                </c:pt>
                <c:pt idx="2">
                  <c:v>1</c:v>
                </c:pt>
                <c:pt idx="3">
                  <c:v>0</c:v>
                </c:pt>
                <c:pt idx="4">
                  <c:v>2</c:v>
                </c:pt>
                <c:pt idx="5">
                  <c:v>1</c:v>
                </c:pt>
                <c:pt idx="6">
                  <c:v>2</c:v>
                </c:pt>
                <c:pt idx="7">
                  <c:v>1</c:v>
                </c:pt>
                <c:pt idx="8">
                  <c:v>1</c:v>
                </c:pt>
                <c:pt idx="9">
                  <c:v>1</c:v>
                </c:pt>
                <c:pt idx="10">
                  <c:v>1</c:v>
                </c:pt>
                <c:pt idx="11">
                  <c:v>0</c:v>
                </c:pt>
                <c:pt idx="12">
                  <c:v>1</c:v>
                </c:pt>
                <c:pt idx="13">
                  <c:v>1</c:v>
                </c:pt>
              </c:numCache>
            </c:numRef>
          </c:val>
          <c:extLst>
            <c:ext xmlns:c16="http://schemas.microsoft.com/office/drawing/2014/chart" uri="{C3380CC4-5D6E-409C-BE32-E72D297353CC}">
              <c16:uniqueId val="{0000000C-72C5-4EE6-A2D6-4778ED47384A}"/>
            </c:ext>
          </c:extLst>
        </c:ser>
        <c:ser>
          <c:idx val="5"/>
          <c:order val="5"/>
          <c:tx>
            <c:strRef>
              <c:f>'1.VIOLENCIA PAREJA-EXPAREJA'!$D$46</c:f>
              <c:strCache>
                <c:ptCount val="1"/>
                <c:pt idx="0">
                  <c:v>31-40 años</c:v>
                </c:pt>
              </c:strCache>
            </c:strRef>
          </c:tx>
          <c:spPr>
            <a:solidFill>
              <a:schemeClr val="accent6"/>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7-8FFA-4439-904C-0F5C75AF2F9E}"/>
                </c:ext>
              </c:extLst>
            </c:dLbl>
            <c:dLbl>
              <c:idx val="11"/>
              <c:delete val="1"/>
              <c:extLst>
                <c:ext xmlns:c15="http://schemas.microsoft.com/office/drawing/2012/chart" uri="{CE6537A1-D6FC-4f65-9D91-7224C49458BB}"/>
                <c:ext xmlns:c16="http://schemas.microsoft.com/office/drawing/2014/chart" uri="{C3380CC4-5D6E-409C-BE32-E72D297353CC}">
                  <c16:uniqueId val="{00000008-8FFA-4439-904C-0F5C75AF2F9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PAREJA-EXPAREJA'!$E$46:$R$46</c:f>
              <c:numCache>
                <c:formatCode>0</c:formatCode>
                <c:ptCount val="14"/>
                <c:pt idx="0">
                  <c:v>2</c:v>
                </c:pt>
                <c:pt idx="1">
                  <c:v>2</c:v>
                </c:pt>
                <c:pt idx="2">
                  <c:v>1</c:v>
                </c:pt>
                <c:pt idx="3">
                  <c:v>5</c:v>
                </c:pt>
                <c:pt idx="4">
                  <c:v>3</c:v>
                </c:pt>
                <c:pt idx="5">
                  <c:v>1</c:v>
                </c:pt>
                <c:pt idx="6">
                  <c:v>0</c:v>
                </c:pt>
                <c:pt idx="7">
                  <c:v>3</c:v>
                </c:pt>
                <c:pt idx="8">
                  <c:v>1</c:v>
                </c:pt>
                <c:pt idx="9">
                  <c:v>2</c:v>
                </c:pt>
                <c:pt idx="10">
                  <c:v>1</c:v>
                </c:pt>
                <c:pt idx="11">
                  <c:v>0</c:v>
                </c:pt>
                <c:pt idx="12">
                  <c:v>1</c:v>
                </c:pt>
                <c:pt idx="13">
                  <c:v>5</c:v>
                </c:pt>
              </c:numCache>
            </c:numRef>
          </c:val>
          <c:extLst>
            <c:ext xmlns:c16="http://schemas.microsoft.com/office/drawing/2014/chart" uri="{C3380CC4-5D6E-409C-BE32-E72D297353CC}">
              <c16:uniqueId val="{0000000F-72C5-4EE6-A2D6-4778ED47384A}"/>
            </c:ext>
          </c:extLst>
        </c:ser>
        <c:ser>
          <c:idx val="6"/>
          <c:order val="6"/>
          <c:tx>
            <c:strRef>
              <c:f>'1.VIOLENCIA PAREJA-EXPAREJA'!$D$47</c:f>
              <c:strCache>
                <c:ptCount val="1"/>
                <c:pt idx="0">
                  <c:v>41-50 años</c:v>
                </c:pt>
              </c:strCache>
            </c:strRef>
          </c:tx>
          <c:spPr>
            <a:solidFill>
              <a:schemeClr val="accent5">
                <a:lumMod val="60000"/>
                <a:lumOff val="4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FA-4439-904C-0F5C75AF2F9E}"/>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2C5-4EE6-A2D6-4778ED47384A}"/>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2C5-4EE6-A2D6-4778ED47384A}"/>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2C5-4EE6-A2D6-4778ED47384A}"/>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2C5-4EE6-A2D6-4778ED47384A}"/>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2C5-4EE6-A2D6-4778ED47384A}"/>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2C5-4EE6-A2D6-4778ED47384A}"/>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2C5-4EE6-A2D6-4778ED47384A}"/>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2C5-4EE6-A2D6-4778ED47384A}"/>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2C5-4EE6-A2D6-4778ED47384A}"/>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FA-4439-904C-0F5C75AF2F9E}"/>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2C5-4EE6-A2D6-4778ED4738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PAREJA-EXPAREJA'!$E$47:$R$47</c:f>
              <c:numCache>
                <c:formatCode>0</c:formatCode>
                <c:ptCount val="14"/>
                <c:pt idx="0">
                  <c:v>1</c:v>
                </c:pt>
                <c:pt idx="1">
                  <c:v>2</c:v>
                </c:pt>
                <c:pt idx="2">
                  <c:v>1</c:v>
                </c:pt>
                <c:pt idx="3">
                  <c:v>2</c:v>
                </c:pt>
                <c:pt idx="4">
                  <c:v>2</c:v>
                </c:pt>
                <c:pt idx="5">
                  <c:v>2</c:v>
                </c:pt>
                <c:pt idx="6">
                  <c:v>1</c:v>
                </c:pt>
                <c:pt idx="7">
                  <c:v>1</c:v>
                </c:pt>
                <c:pt idx="8">
                  <c:v>2</c:v>
                </c:pt>
                <c:pt idx="9">
                  <c:v>2</c:v>
                </c:pt>
                <c:pt idx="10">
                  <c:v>0</c:v>
                </c:pt>
                <c:pt idx="11">
                  <c:v>2</c:v>
                </c:pt>
                <c:pt idx="12">
                  <c:v>1</c:v>
                </c:pt>
                <c:pt idx="13">
                  <c:v>0</c:v>
                </c:pt>
              </c:numCache>
            </c:numRef>
          </c:val>
          <c:extLst>
            <c:ext xmlns:c16="http://schemas.microsoft.com/office/drawing/2014/chart" uri="{C3380CC4-5D6E-409C-BE32-E72D297353CC}">
              <c16:uniqueId val="{0000001C-72C5-4EE6-A2D6-4778ED47384A}"/>
            </c:ext>
          </c:extLst>
        </c:ser>
        <c:ser>
          <c:idx val="7"/>
          <c:order val="7"/>
          <c:tx>
            <c:strRef>
              <c:f>'1.VIOLENCIA PAREJA-EXPAREJA'!$D$48</c:f>
              <c:strCache>
                <c:ptCount val="1"/>
                <c:pt idx="0">
                  <c:v>51-60 años</c:v>
                </c:pt>
              </c:strCache>
            </c:strRef>
          </c:tx>
          <c:spPr>
            <a:solidFill>
              <a:srgbClr val="EF8D4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D-72C5-4EE6-A2D6-4778ED47384A}"/>
                </c:ext>
              </c:extLst>
            </c:dLbl>
            <c:dLbl>
              <c:idx val="3"/>
              <c:delete val="1"/>
              <c:extLst>
                <c:ext xmlns:c15="http://schemas.microsoft.com/office/drawing/2012/chart" uri="{CE6537A1-D6FC-4f65-9D91-7224C49458BB}"/>
                <c:ext xmlns:c16="http://schemas.microsoft.com/office/drawing/2014/chart" uri="{C3380CC4-5D6E-409C-BE32-E72D297353CC}">
                  <c16:uniqueId val="{0000000B-8FFA-4439-904C-0F5C75AF2F9E}"/>
                </c:ext>
              </c:extLst>
            </c:dLbl>
            <c:dLbl>
              <c:idx val="4"/>
              <c:delete val="1"/>
              <c:extLst>
                <c:ext xmlns:c15="http://schemas.microsoft.com/office/drawing/2012/chart" uri="{CE6537A1-D6FC-4f65-9D91-7224C49458BB}"/>
                <c:ext xmlns:c16="http://schemas.microsoft.com/office/drawing/2014/chart" uri="{C3380CC4-5D6E-409C-BE32-E72D297353CC}">
                  <c16:uniqueId val="{0000001F-72C5-4EE6-A2D6-4778ED47384A}"/>
                </c:ext>
              </c:extLst>
            </c:dLbl>
            <c:dLbl>
              <c:idx val="5"/>
              <c:delete val="1"/>
              <c:extLst>
                <c:ext xmlns:c15="http://schemas.microsoft.com/office/drawing/2012/chart" uri="{CE6537A1-D6FC-4f65-9D91-7224C49458BB}"/>
                <c:ext xmlns:c16="http://schemas.microsoft.com/office/drawing/2014/chart" uri="{C3380CC4-5D6E-409C-BE32-E72D297353CC}">
                  <c16:uniqueId val="{00000020-72C5-4EE6-A2D6-4778ED47384A}"/>
                </c:ext>
              </c:extLst>
            </c:dLbl>
            <c:dLbl>
              <c:idx val="6"/>
              <c:delete val="1"/>
              <c:extLst>
                <c:ext xmlns:c15="http://schemas.microsoft.com/office/drawing/2012/chart" uri="{CE6537A1-D6FC-4f65-9D91-7224C49458BB}"/>
                <c:ext xmlns:c16="http://schemas.microsoft.com/office/drawing/2014/chart" uri="{C3380CC4-5D6E-409C-BE32-E72D297353CC}">
                  <c16:uniqueId val="{00000021-72C5-4EE6-A2D6-4778ED47384A}"/>
                </c:ext>
              </c:extLst>
            </c:dLbl>
            <c:dLbl>
              <c:idx val="8"/>
              <c:delete val="1"/>
              <c:extLst>
                <c:ext xmlns:c15="http://schemas.microsoft.com/office/drawing/2012/chart" uri="{CE6537A1-D6FC-4f65-9D91-7224C49458BB}"/>
                <c:ext xmlns:c16="http://schemas.microsoft.com/office/drawing/2014/chart" uri="{C3380CC4-5D6E-409C-BE32-E72D297353CC}">
                  <c16:uniqueId val="{0000000C-8FFA-4439-904C-0F5C75AF2F9E}"/>
                </c:ext>
              </c:extLst>
            </c:dLbl>
            <c:dLbl>
              <c:idx val="9"/>
              <c:delete val="1"/>
              <c:extLst>
                <c:ext xmlns:c15="http://schemas.microsoft.com/office/drawing/2012/chart" uri="{CE6537A1-D6FC-4f65-9D91-7224C49458BB}"/>
                <c:ext xmlns:c16="http://schemas.microsoft.com/office/drawing/2014/chart" uri="{C3380CC4-5D6E-409C-BE32-E72D297353CC}">
                  <c16:uniqueId val="{00000023-72C5-4EE6-A2D6-4778ED47384A}"/>
                </c:ext>
              </c:extLst>
            </c:dLbl>
            <c:dLbl>
              <c:idx val="10"/>
              <c:delete val="1"/>
              <c:extLst>
                <c:ext xmlns:c15="http://schemas.microsoft.com/office/drawing/2012/chart" uri="{CE6537A1-D6FC-4f65-9D91-7224C49458BB}"/>
                <c:ext xmlns:c16="http://schemas.microsoft.com/office/drawing/2014/chart" uri="{C3380CC4-5D6E-409C-BE32-E72D297353CC}">
                  <c16:uniqueId val="{00000024-72C5-4EE6-A2D6-4778ED47384A}"/>
                </c:ext>
              </c:extLst>
            </c:dLbl>
            <c:dLbl>
              <c:idx val="12"/>
              <c:delete val="1"/>
              <c:extLst>
                <c:ext xmlns:c15="http://schemas.microsoft.com/office/drawing/2012/chart" uri="{CE6537A1-D6FC-4f65-9D91-7224C49458BB}"/>
                <c:ext xmlns:c16="http://schemas.microsoft.com/office/drawing/2014/chart" uri="{C3380CC4-5D6E-409C-BE32-E72D297353CC}">
                  <c16:uniqueId val="{0000000D-8FFA-4439-904C-0F5C75AF2F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PAREJA-EXPAREJA'!$E$48:$R$48</c:f>
              <c:numCache>
                <c:formatCode>0</c:formatCode>
                <c:ptCount val="14"/>
                <c:pt idx="0">
                  <c:v>0</c:v>
                </c:pt>
                <c:pt idx="1">
                  <c:v>3</c:v>
                </c:pt>
                <c:pt idx="2">
                  <c:v>1</c:v>
                </c:pt>
                <c:pt idx="3">
                  <c:v>0</c:v>
                </c:pt>
                <c:pt idx="4">
                  <c:v>0</c:v>
                </c:pt>
                <c:pt idx="5">
                  <c:v>0</c:v>
                </c:pt>
                <c:pt idx="6">
                  <c:v>0</c:v>
                </c:pt>
                <c:pt idx="7">
                  <c:v>2</c:v>
                </c:pt>
                <c:pt idx="8">
                  <c:v>0</c:v>
                </c:pt>
                <c:pt idx="9">
                  <c:v>0</c:v>
                </c:pt>
                <c:pt idx="10">
                  <c:v>0</c:v>
                </c:pt>
                <c:pt idx="11">
                  <c:v>2</c:v>
                </c:pt>
                <c:pt idx="12">
                  <c:v>0</c:v>
                </c:pt>
                <c:pt idx="13">
                  <c:v>1</c:v>
                </c:pt>
              </c:numCache>
            </c:numRef>
          </c:val>
          <c:extLst>
            <c:ext xmlns:c16="http://schemas.microsoft.com/office/drawing/2014/chart" uri="{C3380CC4-5D6E-409C-BE32-E72D297353CC}">
              <c16:uniqueId val="{00000027-72C5-4EE6-A2D6-4778ED47384A}"/>
            </c:ext>
          </c:extLst>
        </c:ser>
        <c:ser>
          <c:idx val="8"/>
          <c:order val="8"/>
          <c:tx>
            <c:strRef>
              <c:f>'1.VIOLENCIA PAREJA-EXPAREJA'!$D$49</c:f>
              <c:strCache>
                <c:ptCount val="1"/>
                <c:pt idx="0">
                  <c:v>61-70 años</c:v>
                </c:pt>
              </c:strCache>
            </c:strRef>
          </c:tx>
          <c:spPr>
            <a:solidFill>
              <a:srgbClr val="BC561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FA-4439-904C-0F5C75AF2F9E}"/>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72C5-4EE6-A2D6-4778ED47384A}"/>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72C5-4EE6-A2D6-4778ED47384A}"/>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FFA-4439-904C-0F5C75AF2F9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72C5-4EE6-A2D6-4778ED47384A}"/>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FFA-4439-904C-0F5C75AF2F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PAREJA-EXPAREJA'!$E$49:$R$49</c:f>
              <c:numCache>
                <c:formatCode>0</c:formatCode>
                <c:ptCount val="14"/>
                <c:pt idx="0">
                  <c:v>0</c:v>
                </c:pt>
                <c:pt idx="1">
                  <c:v>1</c:v>
                </c:pt>
                <c:pt idx="2">
                  <c:v>1</c:v>
                </c:pt>
                <c:pt idx="3">
                  <c:v>2</c:v>
                </c:pt>
                <c:pt idx="4">
                  <c:v>0</c:v>
                </c:pt>
                <c:pt idx="5">
                  <c:v>0</c:v>
                </c:pt>
                <c:pt idx="6">
                  <c:v>0</c:v>
                </c:pt>
                <c:pt idx="7">
                  <c:v>0</c:v>
                </c:pt>
                <c:pt idx="8">
                  <c:v>1</c:v>
                </c:pt>
                <c:pt idx="9">
                  <c:v>1</c:v>
                </c:pt>
                <c:pt idx="10">
                  <c:v>0</c:v>
                </c:pt>
                <c:pt idx="11">
                  <c:v>0</c:v>
                </c:pt>
                <c:pt idx="12">
                  <c:v>1</c:v>
                </c:pt>
                <c:pt idx="13">
                  <c:v>0</c:v>
                </c:pt>
              </c:numCache>
            </c:numRef>
          </c:val>
          <c:extLst>
            <c:ext xmlns:c16="http://schemas.microsoft.com/office/drawing/2014/chart" uri="{C3380CC4-5D6E-409C-BE32-E72D297353CC}">
              <c16:uniqueId val="{0000002E-72C5-4EE6-A2D6-4778ED47384A}"/>
            </c:ext>
          </c:extLst>
        </c:ser>
        <c:ser>
          <c:idx val="9"/>
          <c:order val="9"/>
          <c:tx>
            <c:strRef>
              <c:f>'1.VIOLENCIA PAREJA-EXPAREJA'!$D$50</c:f>
              <c:strCache>
                <c:ptCount val="1"/>
                <c:pt idx="0">
                  <c:v>71-84 años</c:v>
                </c:pt>
              </c:strCache>
            </c:strRef>
          </c:tx>
          <c:spPr>
            <a:solidFill>
              <a:srgbClr val="7030A0"/>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FFA-4439-904C-0F5C75AF2F9E}"/>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FFA-4439-904C-0F5C75AF2F9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72C5-4EE6-A2D6-4778ED47384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PAREJA-EXPAREJA'!$E$50:$R$50</c:f>
              <c:numCache>
                <c:formatCode>0</c:formatCode>
                <c:ptCount val="14"/>
                <c:pt idx="0">
                  <c:v>1</c:v>
                </c:pt>
                <c:pt idx="1">
                  <c:v>0</c:v>
                </c:pt>
                <c:pt idx="2">
                  <c:v>0</c:v>
                </c:pt>
                <c:pt idx="3">
                  <c:v>0</c:v>
                </c:pt>
                <c:pt idx="4">
                  <c:v>0</c:v>
                </c:pt>
                <c:pt idx="5">
                  <c:v>0</c:v>
                </c:pt>
                <c:pt idx="6">
                  <c:v>0</c:v>
                </c:pt>
                <c:pt idx="7">
                  <c:v>0</c:v>
                </c:pt>
                <c:pt idx="8">
                  <c:v>0</c:v>
                </c:pt>
                <c:pt idx="9">
                  <c:v>0</c:v>
                </c:pt>
                <c:pt idx="10">
                  <c:v>1</c:v>
                </c:pt>
                <c:pt idx="11">
                  <c:v>3</c:v>
                </c:pt>
                <c:pt idx="12">
                  <c:v>0</c:v>
                </c:pt>
                <c:pt idx="13">
                  <c:v>0</c:v>
                </c:pt>
              </c:numCache>
            </c:numRef>
          </c:val>
          <c:extLst>
            <c:ext xmlns:c16="http://schemas.microsoft.com/office/drawing/2014/chart" uri="{C3380CC4-5D6E-409C-BE32-E72D297353CC}">
              <c16:uniqueId val="{00000032-72C5-4EE6-A2D6-4778ED47384A}"/>
            </c:ext>
          </c:extLst>
        </c:ser>
        <c:ser>
          <c:idx val="10"/>
          <c:order val="10"/>
          <c:tx>
            <c:strRef>
              <c:f>'1.VIOLENCIA PAREJA-EXPAREJA'!$D$51</c:f>
              <c:strCache>
                <c:ptCount val="1"/>
                <c:pt idx="0">
                  <c:v>&gt; 85 años</c:v>
                </c:pt>
              </c:strCache>
            </c:strRef>
          </c:tx>
          <c:spPr>
            <a:solidFill>
              <a:srgbClr val="FF0000"/>
            </a:solidFill>
            <a:ln>
              <a:noFill/>
            </a:ln>
            <a:effectLst/>
          </c:spPr>
          <c:invertIfNegative val="0"/>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PAREJA-EXPAREJA'!$E$51:$R$51</c:f>
              <c:numCache>
                <c:formatCode>0</c:formatCode>
                <c:ptCount val="14"/>
              </c:numCache>
            </c:numRef>
          </c:val>
          <c:extLst>
            <c:ext xmlns:c16="http://schemas.microsoft.com/office/drawing/2014/chart" uri="{C3380CC4-5D6E-409C-BE32-E72D297353CC}">
              <c16:uniqueId val="{00000033-72C5-4EE6-A2D6-4778ED47384A}"/>
            </c:ext>
          </c:extLst>
        </c:ser>
        <c:ser>
          <c:idx val="11"/>
          <c:order val="11"/>
          <c:tx>
            <c:strRef>
              <c:f>'1.VIOLENCIA PAREJA-EXPAREJA'!$D$52</c:f>
              <c:strCache>
                <c:ptCount val="1"/>
                <c:pt idx="0">
                  <c:v>No consta</c:v>
                </c:pt>
              </c:strCache>
            </c:strRef>
          </c:tx>
          <c:spPr>
            <a:solidFill>
              <a:schemeClr val="tx1">
                <a:lumMod val="50000"/>
                <a:lumOff val="50000"/>
              </a:schemeClr>
            </a:solidFill>
            <a:ln>
              <a:noFill/>
            </a:ln>
            <a:effectLst/>
          </c:spPr>
          <c:invertIfNegative val="0"/>
          <c:cat>
            <c:numRef>
              <c:f>'1.VIOLENCIA PAREJA-EXPAREJA'!$E$40:$R$40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PAREJA-EXPAREJA'!$E$52:$R$52</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35-72C5-4EE6-A2D6-4778ED47384A}"/>
            </c:ext>
          </c:extLst>
        </c:ser>
        <c:dLbls>
          <c:showLegendKey val="0"/>
          <c:showVal val="0"/>
          <c:showCatName val="0"/>
          <c:showSerName val="0"/>
          <c:showPercent val="0"/>
          <c:showBubbleSize val="0"/>
        </c:dLbls>
        <c:gapWidth val="110"/>
        <c:overlap val="100"/>
        <c:axId val="964362104"/>
        <c:axId val="964356704"/>
      </c:barChart>
      <c:lineChart>
        <c:grouping val="standard"/>
        <c:varyColors val="0"/>
        <c:dLbls>
          <c:showLegendKey val="0"/>
          <c:showVal val="0"/>
          <c:showCatName val="0"/>
          <c:showSerName val="0"/>
          <c:showPercent val="0"/>
          <c:showBubbleSize val="0"/>
        </c:dLbls>
        <c:marker val="1"/>
        <c:smooth val="0"/>
        <c:axId val="960516104"/>
        <c:axId val="960523664"/>
        <c:extLst>
          <c:ext xmlns:c15="http://schemas.microsoft.com/office/drawing/2012/chart" uri="{02D57815-91ED-43cb-92C2-25804820EDAC}">
            <c15:filteredLineSeries>
              <c15:ser>
                <c:idx val="0"/>
                <c:order val="0"/>
                <c:tx>
                  <c:strRef>
                    <c:extLst>
                      <c:ext uri="{02D57815-91ED-43cb-92C2-25804820EDAC}">
                        <c15:formulaRef>
                          <c15:sqref>'1.VIOLENCIA PAREJA-EXPAREJA'!$D$41</c15:sqref>
                        </c15:formulaRef>
                      </c:ext>
                    </c:extLst>
                    <c:strCache>
                      <c:ptCount val="1"/>
                      <c:pt idx="0">
                        <c:v>Total feminicidios (Nº)</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'1.VIOLENCIA PAREJA-EXPAREJA'!$E$40:$R$40</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'1.VIOLENCIA PAREJA-EXPAREJA'!$E$41:$R$41</c15:sqref>
                        </c15:formulaRef>
                      </c:ext>
                    </c:extLst>
                    <c:numCache>
                      <c:formatCode>0</c:formatCode>
                      <c:ptCount val="14"/>
                      <c:pt idx="0">
                        <c:v>7</c:v>
                      </c:pt>
                      <c:pt idx="1">
                        <c:v>9</c:v>
                      </c:pt>
                      <c:pt idx="2">
                        <c:v>6</c:v>
                      </c:pt>
                      <c:pt idx="3">
                        <c:v>9</c:v>
                      </c:pt>
                      <c:pt idx="4">
                        <c:v>7</c:v>
                      </c:pt>
                      <c:pt idx="5">
                        <c:v>4</c:v>
                      </c:pt>
                      <c:pt idx="6">
                        <c:v>3</c:v>
                      </c:pt>
                      <c:pt idx="7">
                        <c:v>7</c:v>
                      </c:pt>
                      <c:pt idx="8">
                        <c:v>5</c:v>
                      </c:pt>
                      <c:pt idx="9">
                        <c:v>6</c:v>
                      </c:pt>
                      <c:pt idx="10">
                        <c:v>3</c:v>
                      </c:pt>
                      <c:pt idx="11">
                        <c:v>7</c:v>
                      </c:pt>
                      <c:pt idx="12">
                        <c:v>7</c:v>
                      </c:pt>
                      <c:pt idx="13">
                        <c:v>7</c:v>
                      </c:pt>
                    </c:numCache>
                  </c:numRef>
                </c:val>
                <c:smooth val="0"/>
                <c:extLst>
                  <c:ext xmlns:c16="http://schemas.microsoft.com/office/drawing/2014/chart" uri="{C3380CC4-5D6E-409C-BE32-E72D297353CC}">
                    <c16:uniqueId val="{00000036-72C5-4EE6-A2D6-4778ED47384A}"/>
                  </c:ext>
                </c:extLst>
              </c15:ser>
            </c15:filteredLineSeries>
          </c:ext>
        </c:extLst>
      </c:lineChart>
      <c:catAx>
        <c:axId val="964362104"/>
        <c:scaling>
          <c:orientation val="minMax"/>
        </c:scaling>
        <c:delete val="0"/>
        <c:axPos val="b"/>
        <c:numFmt formatCode="#,##0"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64356704"/>
        <c:crosses val="autoZero"/>
        <c:auto val="1"/>
        <c:lblAlgn val="ctr"/>
        <c:lblOffset val="100"/>
        <c:tickMarkSkip val="1"/>
        <c:noMultiLvlLbl val="0"/>
      </c:catAx>
      <c:valAx>
        <c:axId val="964356704"/>
        <c:scaling>
          <c:orientation val="minMax"/>
        </c:scaling>
        <c:delete val="0"/>
        <c:axPos val="l"/>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64362104"/>
        <c:crosses val="autoZero"/>
        <c:crossBetween val="between"/>
      </c:valAx>
      <c:valAx>
        <c:axId val="960523664"/>
        <c:scaling>
          <c:orientation val="minMax"/>
        </c:scaling>
        <c:delete val="1"/>
        <c:axPos val="r"/>
        <c:numFmt formatCode="0" sourceLinked="1"/>
        <c:majorTickMark val="out"/>
        <c:minorTickMark val="none"/>
        <c:tickLblPos val="nextTo"/>
        <c:crossAx val="960516104"/>
        <c:crosses val="max"/>
        <c:crossBetween val="between"/>
      </c:valAx>
      <c:catAx>
        <c:axId val="960516104"/>
        <c:scaling>
          <c:orientation val="minMax"/>
        </c:scaling>
        <c:delete val="1"/>
        <c:axPos val="t"/>
        <c:numFmt formatCode="General" sourceLinked="1"/>
        <c:majorTickMark val="out"/>
        <c:minorTickMark val="none"/>
        <c:tickLblPos val="nextTo"/>
        <c:crossAx val="960523664"/>
        <c:crosses val="max"/>
        <c:auto val="1"/>
        <c:lblAlgn val="ctr"/>
        <c:lblOffset val="100"/>
        <c:noMultiLvlLbl val="0"/>
      </c:catAx>
      <c:spPr>
        <a:solidFill>
          <a:schemeClr val="accent3">
            <a:lumMod val="20000"/>
            <a:lumOff val="80000"/>
          </a:schemeClr>
        </a:solidFill>
        <a:ln>
          <a:noFill/>
        </a:ln>
        <a:effectLst/>
      </c:spPr>
    </c:plotArea>
    <c:legend>
      <c:legendPos val="b"/>
      <c:legendEntry>
        <c:idx val="4"/>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Entry>
      <c:layout>
        <c:manualLayout>
          <c:xMode val="edge"/>
          <c:yMode val="edge"/>
          <c:x val="6.517571557064146E-2"/>
          <c:y val="0.86669233012540103"/>
          <c:w val="0.92049815498990439"/>
          <c:h val="0.127471289408981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US" sz="1050"/>
              <a:t>1.14. Casos en VioGén con menores en riesgo en</a:t>
            </a:r>
            <a:r>
              <a:rPr lang="en-US" sz="1050" baseline="0"/>
              <a:t> la Comunidad de Madrid (desde 2020)</a:t>
            </a:r>
            <a:endParaRPr lang="en-US" sz="1050"/>
          </a:p>
        </c:rich>
      </c:tx>
      <c:layout>
        <c:manualLayout>
          <c:xMode val="edge"/>
          <c:yMode val="edge"/>
          <c:x val="0.1724013736110811"/>
          <c:y val="3.3598987273215669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0.11053792780852889"/>
          <c:y val="0.16791027020902963"/>
          <c:w val="0.80696561939658551"/>
          <c:h val="0.72469042089163316"/>
        </c:manualLayout>
      </c:layout>
      <c:barChart>
        <c:barDir val="col"/>
        <c:grouping val="clustered"/>
        <c:varyColors val="0"/>
        <c:ser>
          <c:idx val="0"/>
          <c:order val="0"/>
          <c:tx>
            <c:strRef>
              <c:f>'1.VIOLENCIA PAREJA-EXPAREJA'!$B$64</c:f>
              <c:strCache>
                <c:ptCount val="1"/>
                <c:pt idx="0">
                  <c:v>1.14. Casos en VioGen con menores en riesgo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6350" cap="flat" cmpd="sng" algn="ctr">
              <a:solidFill>
                <a:schemeClr val="accent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'1.VIOLENCIA PAREJA-EXPAREJA'!$O$63:$R$63</c:f>
              <c:numCache>
                <c:formatCode>General</c:formatCode>
                <c:ptCount val="4"/>
                <c:pt idx="0">
                  <c:v>2020</c:v>
                </c:pt>
                <c:pt idx="1">
                  <c:v>2021</c:v>
                </c:pt>
                <c:pt idx="2">
                  <c:v>2022</c:v>
                </c:pt>
                <c:pt idx="3">
                  <c:v>2023</c:v>
                </c:pt>
              </c:numCache>
            </c:numRef>
          </c:cat>
          <c:val>
            <c:numRef>
              <c:f>'1.VIOLENCIA PAREJA-EXPAREJA'!$O$64:$R$64</c:f>
              <c:numCache>
                <c:formatCode>General</c:formatCode>
                <c:ptCount val="4"/>
                <c:pt idx="0">
                  <c:v>62</c:v>
                </c:pt>
                <c:pt idx="1">
                  <c:v>106</c:v>
                </c:pt>
                <c:pt idx="2">
                  <c:v>129</c:v>
                </c:pt>
                <c:pt idx="3">
                  <c:v>146</c:v>
                </c:pt>
              </c:numCache>
            </c:numRef>
          </c:val>
          <c:extLst>
            <c:ext xmlns:c16="http://schemas.microsoft.com/office/drawing/2014/chart" uri="{C3380CC4-5D6E-409C-BE32-E72D297353CC}">
              <c16:uniqueId val="{00000000-6D10-48F0-90D0-A96FC131976A}"/>
            </c:ext>
          </c:extLst>
        </c:ser>
        <c:dLbls>
          <c:showLegendKey val="0"/>
          <c:showVal val="0"/>
          <c:showCatName val="0"/>
          <c:showSerName val="0"/>
          <c:showPercent val="0"/>
          <c:showBubbleSize val="0"/>
        </c:dLbls>
        <c:gapWidth val="100"/>
        <c:overlap val="-24"/>
        <c:axId val="661986943"/>
        <c:axId val="538221839"/>
      </c:barChart>
      <c:catAx>
        <c:axId val="66198694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538221839"/>
        <c:crosses val="autoZero"/>
        <c:auto val="1"/>
        <c:lblAlgn val="ctr"/>
        <c:lblOffset val="100"/>
        <c:noMultiLvlLbl val="0"/>
      </c:catAx>
      <c:valAx>
        <c:axId val="538221839"/>
        <c:scaling>
          <c:orientation val="minMax"/>
          <c:max val="3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661986943"/>
        <c:crosses val="autoZero"/>
        <c:crossBetween val="between"/>
      </c:valAx>
      <c:spPr>
        <a:solidFill>
          <a:schemeClr val="accent3">
            <a:lumMod val="20000"/>
            <a:lumOff val="80000"/>
          </a:schemeClr>
        </a:solid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1.10. Feminicidios en la CAM en los que la víctima convivía con el agresor.  2005- 2023</a:t>
            </a:r>
          </a:p>
        </c:rich>
      </c:tx>
      <c:layout>
        <c:manualLayout>
          <c:xMode val="edge"/>
          <c:yMode val="edge"/>
          <c:x val="0.12772654139895889"/>
          <c:y val="7.532105184965085E-2"/>
        </c:manualLayout>
      </c:layout>
      <c:overlay val="0"/>
      <c:spPr>
        <a:no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2598726306439224E-2"/>
          <c:y val="0.1942806012884753"/>
          <c:w val="0.83760361933725791"/>
          <c:h val="0.63029497733237894"/>
        </c:manualLayout>
      </c:layout>
      <c:barChart>
        <c:barDir val="col"/>
        <c:grouping val="clustered"/>
        <c:varyColors val="0"/>
        <c:ser>
          <c:idx val="0"/>
          <c:order val="0"/>
          <c:tx>
            <c:v>Mujeres asesinadas (Nº)</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PAREJA-EXPAREJA'!$E$35:$R$35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PAREJA-EXPAREJA'!$E$36:$R$36</c:f>
              <c:numCache>
                <c:formatCode>General</c:formatCode>
                <c:ptCount val="14"/>
                <c:pt idx="0">
                  <c:v>5</c:v>
                </c:pt>
                <c:pt idx="1">
                  <c:v>9</c:v>
                </c:pt>
                <c:pt idx="2">
                  <c:v>6</c:v>
                </c:pt>
                <c:pt idx="3">
                  <c:v>9</c:v>
                </c:pt>
                <c:pt idx="4">
                  <c:v>7</c:v>
                </c:pt>
                <c:pt idx="5">
                  <c:v>4</c:v>
                </c:pt>
                <c:pt idx="6">
                  <c:v>3</c:v>
                </c:pt>
                <c:pt idx="7">
                  <c:v>7</c:v>
                </c:pt>
                <c:pt idx="8">
                  <c:v>5</c:v>
                </c:pt>
                <c:pt idx="9">
                  <c:v>6</c:v>
                </c:pt>
                <c:pt idx="10">
                  <c:v>3</c:v>
                </c:pt>
                <c:pt idx="11">
                  <c:v>7</c:v>
                </c:pt>
                <c:pt idx="12">
                  <c:v>7</c:v>
                </c:pt>
                <c:pt idx="13">
                  <c:v>7</c:v>
                </c:pt>
              </c:numCache>
            </c:numRef>
          </c:val>
          <c:extLst>
            <c:ext xmlns:c16="http://schemas.microsoft.com/office/drawing/2014/chart" uri="{C3380CC4-5D6E-409C-BE32-E72D297353CC}">
              <c16:uniqueId val="{00000001-B97A-46F6-95B1-8C5942317092}"/>
            </c:ext>
          </c:extLst>
        </c:ser>
        <c:ser>
          <c:idx val="2"/>
          <c:order val="3"/>
          <c:tx>
            <c:v>Convivían con agresor (Nº)</c:v>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PAREJA-EXPAREJA'!$E$35:$R$35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PAREJA-EXPAREJA'!$E$38:$R$38</c:f>
              <c:numCache>
                <c:formatCode>0</c:formatCode>
                <c:ptCount val="14"/>
                <c:pt idx="0">
                  <c:v>5</c:v>
                </c:pt>
                <c:pt idx="1">
                  <c:v>7</c:v>
                </c:pt>
                <c:pt idx="2">
                  <c:v>5</c:v>
                </c:pt>
                <c:pt idx="3">
                  <c:v>7</c:v>
                </c:pt>
                <c:pt idx="4">
                  <c:v>2</c:v>
                </c:pt>
                <c:pt idx="5">
                  <c:v>2</c:v>
                </c:pt>
                <c:pt idx="6">
                  <c:v>1</c:v>
                </c:pt>
                <c:pt idx="7">
                  <c:v>5</c:v>
                </c:pt>
                <c:pt idx="8">
                  <c:v>4</c:v>
                </c:pt>
                <c:pt idx="9">
                  <c:v>6</c:v>
                </c:pt>
                <c:pt idx="10">
                  <c:v>2</c:v>
                </c:pt>
                <c:pt idx="11">
                  <c:v>5</c:v>
                </c:pt>
                <c:pt idx="12">
                  <c:v>4</c:v>
                </c:pt>
                <c:pt idx="13">
                  <c:v>5</c:v>
                </c:pt>
              </c:numCache>
            </c:numRef>
          </c:val>
          <c:extLst>
            <c:ext xmlns:c16="http://schemas.microsoft.com/office/drawing/2014/chart" uri="{C3380CC4-5D6E-409C-BE32-E72D297353CC}">
              <c16:uniqueId val="{00000002-B97A-46F6-95B1-8C5942317092}"/>
            </c:ext>
          </c:extLst>
        </c:ser>
        <c:dLbls>
          <c:showLegendKey val="0"/>
          <c:showVal val="0"/>
          <c:showCatName val="0"/>
          <c:showSerName val="0"/>
          <c:showPercent val="0"/>
          <c:showBubbleSize val="0"/>
        </c:dLbls>
        <c:gapWidth val="219"/>
        <c:axId val="1004845808"/>
        <c:axId val="1004858408"/>
        <c:extLst>
          <c:ext xmlns:c15="http://schemas.microsoft.com/office/drawing/2012/chart" uri="{02D57815-91ED-43cb-92C2-25804820EDAC}">
            <c15:filteredBarSeries>
              <c15:ser>
                <c:idx val="1"/>
                <c:order val="2"/>
                <c:tx>
                  <c:strRef>
                    <c:extLst>
                      <c:ext uri="{02D57815-91ED-43cb-92C2-25804820EDAC}">
                        <c15:formulaRef>
                          <c15:sqref>'1.VIOLENCIA PAREJA-EXPAREJA'!$C$37:$D$37</c15:sqref>
                        </c15:formulaRef>
                      </c:ext>
                    </c:extLst>
                    <c:strCache>
                      <c:ptCount val="2"/>
                      <c:pt idx="0">
                        <c:v>Comunidad de Madrid</c:v>
                      </c:pt>
                      <c:pt idx="1">
                        <c:v>No convivía</c:v>
                      </c:pt>
                    </c:strCache>
                  </c:strRef>
                </c:tx>
                <c:spPr>
                  <a:solidFill>
                    <a:schemeClr val="accent2"/>
                  </a:solidFill>
                  <a:ln>
                    <a:noFill/>
                  </a:ln>
                  <a:effectLst/>
                </c:spPr>
                <c:invertIfNegative val="0"/>
                <c:cat>
                  <c:numRef>
                    <c:extLst>
                      <c:ext uri="{02D57815-91ED-43cb-92C2-25804820EDAC}">
                        <c15:formulaRef>
                          <c15:sqref>'1.VIOLENCIA PAREJA-EXPAREJA'!$E$35:$R$35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'1.VIOLENCIA PAREJA-EXPAREJA'!$E$37:$R$37</c15:sqref>
                        </c15:formulaRef>
                      </c:ext>
                    </c:extLst>
                    <c:numCache>
                      <c:formatCode>0</c:formatCode>
                      <c:ptCount val="14"/>
                      <c:pt idx="0">
                        <c:v>2</c:v>
                      </c:pt>
                      <c:pt idx="1">
                        <c:v>2</c:v>
                      </c:pt>
                      <c:pt idx="2">
                        <c:v>1</c:v>
                      </c:pt>
                      <c:pt idx="3">
                        <c:v>2</c:v>
                      </c:pt>
                      <c:pt idx="4">
                        <c:v>5</c:v>
                      </c:pt>
                      <c:pt idx="5">
                        <c:v>2</c:v>
                      </c:pt>
                      <c:pt idx="6">
                        <c:v>2</c:v>
                      </c:pt>
                      <c:pt idx="7">
                        <c:v>2</c:v>
                      </c:pt>
                      <c:pt idx="8">
                        <c:v>1</c:v>
                      </c:pt>
                      <c:pt idx="9">
                        <c:v>0</c:v>
                      </c:pt>
                      <c:pt idx="10">
                        <c:v>1</c:v>
                      </c:pt>
                      <c:pt idx="11">
                        <c:v>2</c:v>
                      </c:pt>
                      <c:pt idx="12">
                        <c:v>3</c:v>
                      </c:pt>
                      <c:pt idx="13">
                        <c:v>2</c:v>
                      </c:pt>
                    </c:numCache>
                  </c:numRef>
                </c:val>
                <c:extLst>
                  <c:ext xmlns:c16="http://schemas.microsoft.com/office/drawing/2014/chart" uri="{C3380CC4-5D6E-409C-BE32-E72D297353CC}">
                    <c16:uniqueId val="{00000009-B97A-46F6-95B1-8C5942317092}"/>
                  </c:ext>
                </c:extLst>
              </c15:ser>
            </c15:filteredBarSeries>
          </c:ext>
        </c:extLst>
      </c:barChart>
      <c:lineChart>
        <c:grouping val="stacked"/>
        <c:varyColors val="0"/>
        <c:ser>
          <c:idx val="3"/>
          <c:order val="1"/>
          <c:tx>
            <c:v>% asesinadas que convivían con el agresor</c:v>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5"/>
              <c:layout>
                <c:manualLayout>
                  <c:x val="-3.3190070613888872E-2"/>
                  <c:y val="-5.30148545952816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97A-46F6-95B1-8C5942317092}"/>
                </c:ext>
              </c:extLst>
            </c:dLbl>
            <c:dLbl>
              <c:idx val="6"/>
              <c:layout>
                <c:manualLayout>
                  <c:x val="-3.7032056684723064E-2"/>
                  <c:y val="-7.95222818929225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04-48E2-885E-EE9EF4E7E41D}"/>
                </c:ext>
              </c:extLst>
            </c:dLbl>
            <c:dLbl>
              <c:idx val="7"/>
              <c:layout>
                <c:manualLayout>
                  <c:x val="-6.5846952215978916E-2"/>
                  <c:y val="-1.8933876641172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04-48E2-885E-EE9EF4E7E41D}"/>
                </c:ext>
              </c:extLst>
            </c:dLbl>
            <c:spPr>
              <a:solidFill>
                <a:schemeClr val="accent4"/>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PAREJA-EXPAREJA'!$E$35:$R$35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PAREJA-EXPAREJA'!$E$39:$R$39</c:f>
              <c:numCache>
                <c:formatCode>0%</c:formatCode>
                <c:ptCount val="14"/>
                <c:pt idx="0">
                  <c:v>0.7142857142857143</c:v>
                </c:pt>
                <c:pt idx="1">
                  <c:v>0.77777777777777779</c:v>
                </c:pt>
                <c:pt idx="2">
                  <c:v>0.83333333333333337</c:v>
                </c:pt>
                <c:pt idx="3">
                  <c:v>0.77777777777777779</c:v>
                </c:pt>
                <c:pt idx="4">
                  <c:v>0.2857142857142857</c:v>
                </c:pt>
                <c:pt idx="5">
                  <c:v>0.5</c:v>
                </c:pt>
                <c:pt idx="6">
                  <c:v>0.33333333333333331</c:v>
                </c:pt>
                <c:pt idx="7">
                  <c:v>0.7142857142857143</c:v>
                </c:pt>
                <c:pt idx="8">
                  <c:v>0.8</c:v>
                </c:pt>
                <c:pt idx="9">
                  <c:v>1</c:v>
                </c:pt>
                <c:pt idx="10">
                  <c:v>0.66666666666666663</c:v>
                </c:pt>
                <c:pt idx="11">
                  <c:v>0.7142857142857143</c:v>
                </c:pt>
                <c:pt idx="12">
                  <c:v>0.5714285714285714</c:v>
                </c:pt>
                <c:pt idx="13">
                  <c:v>0.7142857142857143</c:v>
                </c:pt>
              </c:numCache>
            </c:numRef>
          </c:val>
          <c:smooth val="0"/>
          <c:extLst>
            <c:ext xmlns:c16="http://schemas.microsoft.com/office/drawing/2014/chart" uri="{C3380CC4-5D6E-409C-BE32-E72D297353CC}">
              <c16:uniqueId val="{00000008-B97A-46F6-95B1-8C5942317092}"/>
            </c:ext>
          </c:extLst>
        </c:ser>
        <c:dLbls>
          <c:showLegendKey val="0"/>
          <c:showVal val="0"/>
          <c:showCatName val="0"/>
          <c:showSerName val="0"/>
          <c:showPercent val="0"/>
          <c:showBubbleSize val="0"/>
        </c:dLbls>
        <c:marker val="1"/>
        <c:smooth val="0"/>
        <c:axId val="630466504"/>
        <c:axId val="630465424"/>
      </c:lineChart>
      <c:catAx>
        <c:axId val="1004845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4858408"/>
        <c:crosses val="autoZero"/>
        <c:auto val="1"/>
        <c:lblAlgn val="ctr"/>
        <c:lblOffset val="100"/>
        <c:noMultiLvlLbl val="0"/>
      </c:catAx>
      <c:valAx>
        <c:axId val="1004858408"/>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4845808"/>
        <c:crosses val="autoZero"/>
        <c:crossBetween val="between"/>
      </c:valAx>
      <c:valAx>
        <c:axId val="630465424"/>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30466504"/>
        <c:crosses val="max"/>
        <c:crossBetween val="between"/>
      </c:valAx>
      <c:catAx>
        <c:axId val="630466504"/>
        <c:scaling>
          <c:orientation val="minMax"/>
        </c:scaling>
        <c:delete val="1"/>
        <c:axPos val="b"/>
        <c:numFmt formatCode="General" sourceLinked="1"/>
        <c:majorTickMark val="out"/>
        <c:minorTickMark val="none"/>
        <c:tickLblPos val="nextTo"/>
        <c:crossAx val="630465424"/>
        <c:crosses val="autoZero"/>
        <c:auto val="1"/>
        <c:lblAlgn val="ctr"/>
        <c:lblOffset val="100"/>
        <c:noMultiLvlLbl val="0"/>
      </c:catAx>
      <c:spPr>
        <a:solidFill>
          <a:schemeClr val="accent3">
            <a:lumMod val="20000"/>
            <a:lumOff val="80000"/>
          </a:schemeClr>
        </a:solidFill>
        <a:ln>
          <a:noFill/>
        </a:ln>
        <a:effectLst/>
      </c:spPr>
    </c:plotArea>
    <c:legend>
      <c:legendPos val="b"/>
      <c:layout>
        <c:manualLayout>
          <c:xMode val="edge"/>
          <c:yMode val="edge"/>
          <c:x val="2.3366104093584859E-4"/>
          <c:y val="0.88239053925077549"/>
          <c:w val="0.99365014667284224"/>
          <c:h val="0.116426845561272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baseline="0">
                <a:solidFill>
                  <a:sysClr val="windowText" lastClr="000000"/>
                </a:solidFill>
                <a:latin typeface="+mn-lt"/>
                <a:ea typeface="+mn-ea"/>
                <a:cs typeface="+mn-cs"/>
              </a:rPr>
              <a:t>1.9. Proporción de feminicios sin denuncia previa en la Comunidad de Madrid</a:t>
            </a:r>
          </a:p>
        </c:rich>
      </c:tx>
      <c:layout>
        <c:manualLayout>
          <c:xMode val="edge"/>
          <c:yMode val="edge"/>
          <c:x val="0.16834875996061713"/>
          <c:y val="4.7725055412178953E-2"/>
        </c:manualLayout>
      </c:layout>
      <c:overlay val="0"/>
      <c:spPr>
        <a:no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4139596276097691E-2"/>
          <c:y val="0.16201598218954741"/>
          <c:w val="0.85154598988102959"/>
          <c:h val="0.6643967683904024"/>
        </c:manualLayout>
      </c:layout>
      <c:barChart>
        <c:barDir val="col"/>
        <c:grouping val="clustered"/>
        <c:varyColors val="0"/>
        <c:ser>
          <c:idx val="0"/>
          <c:order val="0"/>
          <c:tx>
            <c:strRef>
              <c:f>'1.VIOLENCIA PAREJA-EXPAREJA'!$D$30</c:f>
              <c:strCache>
                <c:ptCount val="1"/>
                <c:pt idx="0">
                  <c:v>Total feminicidios (Nº)</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PAREJA-EXPAREJA'!$E$29:$R$29</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PAREJA-EXPAREJA'!$E$30:$R$30</c:f>
              <c:numCache>
                <c:formatCode>General</c:formatCode>
                <c:ptCount val="14"/>
                <c:pt idx="0">
                  <c:v>5</c:v>
                </c:pt>
                <c:pt idx="1">
                  <c:v>9</c:v>
                </c:pt>
                <c:pt idx="2">
                  <c:v>6</c:v>
                </c:pt>
                <c:pt idx="3">
                  <c:v>9</c:v>
                </c:pt>
                <c:pt idx="4">
                  <c:v>7</c:v>
                </c:pt>
                <c:pt idx="5">
                  <c:v>4</c:v>
                </c:pt>
                <c:pt idx="6">
                  <c:v>3</c:v>
                </c:pt>
                <c:pt idx="7">
                  <c:v>7</c:v>
                </c:pt>
                <c:pt idx="8">
                  <c:v>5</c:v>
                </c:pt>
                <c:pt idx="9">
                  <c:v>6</c:v>
                </c:pt>
                <c:pt idx="10">
                  <c:v>3</c:v>
                </c:pt>
                <c:pt idx="11">
                  <c:v>7</c:v>
                </c:pt>
                <c:pt idx="12">
                  <c:v>7</c:v>
                </c:pt>
                <c:pt idx="13">
                  <c:v>7</c:v>
                </c:pt>
              </c:numCache>
            </c:numRef>
          </c:val>
          <c:extLst>
            <c:ext xmlns:c16="http://schemas.microsoft.com/office/drawing/2014/chart" uri="{C3380CC4-5D6E-409C-BE32-E72D297353CC}">
              <c16:uniqueId val="{00000000-7771-44C8-BA4E-5C95CFD9EB04}"/>
            </c:ext>
          </c:extLst>
        </c:ser>
        <c:ser>
          <c:idx val="1"/>
          <c:order val="1"/>
          <c:tx>
            <c:strRef>
              <c:f>'1.VIOLENCIA PAREJA-EXPAREJA'!$D$31</c:f>
              <c:strCache>
                <c:ptCount val="1"/>
                <c:pt idx="0">
                  <c:v>No había denuncia</c:v>
                </c:pt>
              </c:strCache>
              <c:extLst xmlns:c15="http://schemas.microsoft.com/office/drawing/2012/chart"/>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PAREJA-EXPAREJA'!$E$29:$R$29</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PAREJA-EXPAREJA'!$E$31:$R$31</c:f>
              <c:numCache>
                <c:formatCode>0</c:formatCode>
                <c:ptCount val="14"/>
                <c:pt idx="0">
                  <c:v>2</c:v>
                </c:pt>
                <c:pt idx="1">
                  <c:v>6</c:v>
                </c:pt>
                <c:pt idx="2">
                  <c:v>6</c:v>
                </c:pt>
                <c:pt idx="3">
                  <c:v>8</c:v>
                </c:pt>
                <c:pt idx="4">
                  <c:v>5</c:v>
                </c:pt>
                <c:pt idx="5">
                  <c:v>2</c:v>
                </c:pt>
                <c:pt idx="6">
                  <c:v>2</c:v>
                </c:pt>
                <c:pt idx="7">
                  <c:v>4</c:v>
                </c:pt>
                <c:pt idx="8">
                  <c:v>4</c:v>
                </c:pt>
                <c:pt idx="9">
                  <c:v>4</c:v>
                </c:pt>
                <c:pt idx="10">
                  <c:v>2</c:v>
                </c:pt>
                <c:pt idx="11">
                  <c:v>7</c:v>
                </c:pt>
                <c:pt idx="12">
                  <c:v>3</c:v>
                </c:pt>
                <c:pt idx="13">
                  <c:v>3</c:v>
                </c:pt>
              </c:numCache>
            </c:numRef>
          </c:val>
          <c:extLst>
            <c:ext xmlns:c16="http://schemas.microsoft.com/office/drawing/2014/chart" uri="{C3380CC4-5D6E-409C-BE32-E72D297353CC}">
              <c16:uniqueId val="{00000001-7771-44C8-BA4E-5C95CFD9EB04}"/>
            </c:ext>
          </c:extLst>
        </c:ser>
        <c:dLbls>
          <c:showLegendKey val="0"/>
          <c:showVal val="0"/>
          <c:showCatName val="0"/>
          <c:showSerName val="0"/>
          <c:showPercent val="0"/>
          <c:showBubbleSize val="0"/>
        </c:dLbls>
        <c:gapWidth val="219"/>
        <c:overlap val="-27"/>
        <c:axId val="512460992"/>
        <c:axId val="512461352"/>
        <c:extLst>
          <c:ext xmlns:c15="http://schemas.microsoft.com/office/drawing/2012/chart" uri="{02D57815-91ED-43cb-92C2-25804820EDAC}">
            <c15:filteredBarSeries>
              <c15:ser>
                <c:idx val="2"/>
                <c:order val="2"/>
                <c:tx>
                  <c:strRef>
                    <c:extLst>
                      <c:ext uri="{02D57815-91ED-43cb-92C2-25804820EDAC}">
                        <c15:formulaRef>
                          <c15:sqref>'1.VIOLENCIA PAREJA-EXPAREJA'!$D$32</c15:sqref>
                        </c15:formulaRef>
                      </c:ext>
                    </c:extLst>
                    <c:strCache>
                      <c:ptCount val="1"/>
                      <c:pt idx="0">
                        <c:v>Había denuncia</c:v>
                      </c:pt>
                    </c:strCache>
                  </c:strRef>
                </c:tx>
                <c:spPr>
                  <a:solidFill>
                    <a:schemeClr val="accent3"/>
                  </a:solidFill>
                  <a:ln>
                    <a:noFill/>
                  </a:ln>
                  <a:effectLst/>
                </c:spPr>
                <c:invertIfNegative val="0"/>
                <c:cat>
                  <c:numRef>
                    <c:extLst>
                      <c:ext uri="{02D57815-91ED-43cb-92C2-25804820EDAC}">
                        <c15:formulaRef>
                          <c15:sqref>'1.VIOLENCIA PAREJA-EXPAREJA'!$E$29:$R$29</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'1.VIOLENCIA PAREJA-EXPAREJA'!$E$32:$R$32</c15:sqref>
                        </c15:formulaRef>
                      </c:ext>
                    </c:extLst>
                    <c:numCache>
                      <c:formatCode>0</c:formatCode>
                      <c:ptCount val="14"/>
                      <c:pt idx="0">
                        <c:v>3</c:v>
                      </c:pt>
                      <c:pt idx="1">
                        <c:v>3</c:v>
                      </c:pt>
                      <c:pt idx="2">
                        <c:v>0</c:v>
                      </c:pt>
                      <c:pt idx="3">
                        <c:v>1</c:v>
                      </c:pt>
                      <c:pt idx="4">
                        <c:v>2</c:v>
                      </c:pt>
                      <c:pt idx="5">
                        <c:v>2</c:v>
                      </c:pt>
                      <c:pt idx="6">
                        <c:v>1</c:v>
                      </c:pt>
                      <c:pt idx="7">
                        <c:v>3</c:v>
                      </c:pt>
                      <c:pt idx="8">
                        <c:v>1</c:v>
                      </c:pt>
                      <c:pt idx="9">
                        <c:v>2</c:v>
                      </c:pt>
                      <c:pt idx="10">
                        <c:v>1</c:v>
                      </c:pt>
                      <c:pt idx="11">
                        <c:v>0</c:v>
                      </c:pt>
                      <c:pt idx="12">
                        <c:v>4</c:v>
                      </c:pt>
                      <c:pt idx="13">
                        <c:v>4</c:v>
                      </c:pt>
                    </c:numCache>
                  </c:numRef>
                </c:val>
                <c:extLst>
                  <c:ext xmlns:c16="http://schemas.microsoft.com/office/drawing/2014/chart" uri="{C3380CC4-5D6E-409C-BE32-E72D297353CC}">
                    <c16:uniqueId val="{00000011-7771-44C8-BA4E-5C95CFD9EB0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'1.VIOLENCIA PAREJA-EXPAREJA'!$D$33</c15:sqref>
                        </c15:formulaRef>
                      </c:ext>
                    </c:extLst>
                    <c:strCache>
                      <c:ptCount val="1"/>
                      <c:pt idx="0">
                        <c:v>No consta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PAREJA-EXPAREJA'!$E$29:$R$29</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PAREJA-EXPAREJA'!$E$33:$R$33</c15:sqref>
                        </c15:formulaRef>
                      </c:ext>
                    </c:extLst>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5="http://schemas.microsoft.com/office/drawing/2012/chart">
                  <c:ext xmlns:c16="http://schemas.microsoft.com/office/drawing/2014/chart" uri="{C3380CC4-5D6E-409C-BE32-E72D297353CC}">
                    <c16:uniqueId val="{00000012-7771-44C8-BA4E-5C95CFD9EB04}"/>
                  </c:ext>
                </c:extLst>
              </c15:ser>
            </c15:filteredBarSeries>
          </c:ext>
        </c:extLst>
      </c:barChart>
      <c:lineChart>
        <c:grouping val="standard"/>
        <c:varyColors val="0"/>
        <c:ser>
          <c:idx val="4"/>
          <c:order val="4"/>
          <c:tx>
            <c:strRef>
              <c:f>'1.VIOLENCIA PAREJA-EXPAREJA'!$D$34</c:f>
              <c:strCache>
                <c:ptCount val="1"/>
                <c:pt idx="0">
                  <c:v>% sin denuncia previa</c:v>
                </c:pt>
              </c:strCache>
            </c:strRef>
          </c:tx>
          <c:spPr>
            <a:ln w="28575" cap="rnd">
              <a:solidFill>
                <a:srgbClr val="FFC000"/>
              </a:solidFill>
              <a:round/>
            </a:ln>
            <a:effectLst/>
          </c:spPr>
          <c:marker>
            <c:symbol val="circle"/>
            <c:size val="5"/>
            <c:spPr>
              <a:solidFill>
                <a:schemeClr val="accent4"/>
              </a:solidFill>
              <a:ln w="9525">
                <a:solidFill>
                  <a:srgbClr val="FFC000"/>
                </a:solidFill>
              </a:ln>
              <a:effectLst/>
            </c:spPr>
          </c:marker>
          <c:dPt>
            <c:idx val="11"/>
            <c:marker>
              <c:symbol val="circle"/>
              <c:size val="5"/>
              <c:spPr>
                <a:solidFill>
                  <a:schemeClr val="accent4"/>
                </a:solidFill>
                <a:ln w="9525">
                  <a:solidFill>
                    <a:srgbClr val="FFC000"/>
                  </a:solidFill>
                </a:ln>
                <a:effectLst/>
              </c:spPr>
            </c:marker>
            <c:bubble3D val="0"/>
            <c:extLst>
              <c:ext xmlns:c16="http://schemas.microsoft.com/office/drawing/2014/chart" uri="{C3380CC4-5D6E-409C-BE32-E72D297353CC}">
                <c16:uniqueId val="{00000002-7771-44C8-BA4E-5C95CFD9EB04}"/>
              </c:ext>
            </c:extLst>
          </c:dPt>
          <c:dLbls>
            <c:dLbl>
              <c:idx val="3"/>
              <c:layout>
                <c:manualLayout>
                  <c:x val="-5.2193164472746846E-4"/>
                  <c:y val="-1.08635092727607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71-44C8-BA4E-5C95CFD9EB04}"/>
                </c:ext>
              </c:extLst>
            </c:dLbl>
            <c:dLbl>
              <c:idx val="4"/>
              <c:layout>
                <c:manualLayout>
                  <c:x val="3.2400047275987797E-3"/>
                  <c:y val="-1.4484679030347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771-44C8-BA4E-5C95CFD9EB04}"/>
                </c:ext>
              </c:extLst>
            </c:dLbl>
            <c:dLbl>
              <c:idx val="5"/>
              <c:layout>
                <c:manualLayout>
                  <c:x val="-3.0617422623337453E-2"/>
                  <c:y val="-6.15598858789777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771-44C8-BA4E-5C95CFD9EB04}"/>
                </c:ext>
              </c:extLst>
            </c:dLbl>
            <c:spPr>
              <a:solidFill>
                <a:schemeClr val="accent4"/>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PAREJA-EXPAREJA'!$E$29:$R$29</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PAREJA-EXPAREJA'!$E$34:$R$34</c:f>
              <c:numCache>
                <c:formatCode>0%</c:formatCode>
                <c:ptCount val="14"/>
                <c:pt idx="0">
                  <c:v>0.4</c:v>
                </c:pt>
                <c:pt idx="1">
                  <c:v>0.66666666666666663</c:v>
                </c:pt>
                <c:pt idx="2">
                  <c:v>1</c:v>
                </c:pt>
                <c:pt idx="3">
                  <c:v>0.88888888888888884</c:v>
                </c:pt>
                <c:pt idx="4">
                  <c:v>0.7142857142857143</c:v>
                </c:pt>
                <c:pt idx="5">
                  <c:v>0.5</c:v>
                </c:pt>
                <c:pt idx="6">
                  <c:v>0.66666666666666663</c:v>
                </c:pt>
                <c:pt idx="7">
                  <c:v>0.5714285714285714</c:v>
                </c:pt>
                <c:pt idx="8">
                  <c:v>0.8</c:v>
                </c:pt>
                <c:pt idx="9">
                  <c:v>0.66666666666666663</c:v>
                </c:pt>
                <c:pt idx="10">
                  <c:v>0.66666666666666663</c:v>
                </c:pt>
                <c:pt idx="11">
                  <c:v>1</c:v>
                </c:pt>
                <c:pt idx="12">
                  <c:v>0.42857142857142855</c:v>
                </c:pt>
                <c:pt idx="13">
                  <c:v>0.42857142857142855</c:v>
                </c:pt>
              </c:numCache>
            </c:numRef>
          </c:val>
          <c:smooth val="0"/>
          <c:extLst>
            <c:ext xmlns:c16="http://schemas.microsoft.com/office/drawing/2014/chart" uri="{C3380CC4-5D6E-409C-BE32-E72D297353CC}">
              <c16:uniqueId val="{00000010-7771-44C8-BA4E-5C95CFD9EB04}"/>
            </c:ext>
          </c:extLst>
        </c:ser>
        <c:dLbls>
          <c:showLegendKey val="0"/>
          <c:showVal val="0"/>
          <c:showCatName val="0"/>
          <c:showSerName val="0"/>
          <c:showPercent val="0"/>
          <c:showBubbleSize val="0"/>
        </c:dLbls>
        <c:marker val="1"/>
        <c:smooth val="0"/>
        <c:axId val="507036792"/>
        <c:axId val="721110000"/>
      </c:lineChart>
      <c:catAx>
        <c:axId val="512460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12461352"/>
        <c:crossesAt val="0"/>
        <c:auto val="1"/>
        <c:lblAlgn val="ctr"/>
        <c:lblOffset val="100"/>
        <c:noMultiLvlLbl val="0"/>
      </c:catAx>
      <c:valAx>
        <c:axId val="51246135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12460992"/>
        <c:crosses val="autoZero"/>
        <c:crossBetween val="between"/>
      </c:valAx>
      <c:valAx>
        <c:axId val="721110000"/>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7036792"/>
        <c:crosses val="max"/>
        <c:crossBetween val="between"/>
      </c:valAx>
      <c:catAx>
        <c:axId val="507036792"/>
        <c:scaling>
          <c:orientation val="minMax"/>
        </c:scaling>
        <c:delete val="1"/>
        <c:axPos val="b"/>
        <c:numFmt formatCode="General" sourceLinked="1"/>
        <c:majorTickMark val="out"/>
        <c:minorTickMark val="none"/>
        <c:tickLblPos val="nextTo"/>
        <c:crossAx val="721110000"/>
        <c:crosses val="autoZero"/>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1.8. Menores víctimas mortales por violencia de género en el ámbito de la pareja o expareja en la Comunidad de Madrid en la Ciudad de Madrid (desde 2013)</a:t>
            </a:r>
          </a:p>
        </c:rich>
      </c:tx>
      <c:layout>
        <c:manualLayout>
          <c:xMode val="edge"/>
          <c:yMode val="edge"/>
          <c:x val="0.11498523622047244"/>
          <c:y val="4.0540549168024936E-2"/>
        </c:manualLayout>
      </c:layout>
      <c:overlay val="0"/>
      <c:spPr>
        <a:no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3.8748577047615265E-2"/>
          <c:y val="0.20546728970385714"/>
          <c:w val="0.92164856369238413"/>
          <c:h val="0.59694776118647486"/>
        </c:manualLayout>
      </c:layout>
      <c:barChart>
        <c:barDir val="col"/>
        <c:grouping val="clustered"/>
        <c:varyColors val="0"/>
        <c:ser>
          <c:idx val="0"/>
          <c:order val="0"/>
          <c:tx>
            <c:strRef>
              <c:f>'1.VIOLENCIA PAREJA-EXPAREJA'!$C$26:$D$26</c:f>
              <c:strCache>
                <c:ptCount val="2"/>
                <c:pt idx="0">
                  <c:v>Comunidad de Madrid</c:v>
                </c:pt>
                <c:pt idx="1">
                  <c:v>Total (Nº)</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'1.VIOLENCIA PAREJA-EXPAREJA'!$E$21:$R$21</c15:sqref>
                  </c15:fullRef>
                </c:ext>
              </c:extLst>
              <c:f>'1.VIOLENCIA PAREJA-EXPAREJA'!$H$21:$R$21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'1.VIOLENCIA PAREJA-EXPAREJA'!$E$26:$R$26</c15:sqref>
                  </c15:fullRef>
                </c:ext>
              </c:extLst>
              <c:f>'1.VIOLENCIA PAREJA-EXPAREJA'!$H$26:$R$26</c:f>
              <c:numCache>
                <c:formatCode>General</c:formatCode>
                <c:ptCount val="11"/>
                <c:pt idx="0">
                  <c:v>0</c:v>
                </c:pt>
                <c:pt idx="1">
                  <c:v>2</c:v>
                </c:pt>
                <c:pt idx="2">
                  <c:v>0</c:v>
                </c:pt>
                <c:pt idx="3">
                  <c:v>0</c:v>
                </c:pt>
                <c:pt idx="4">
                  <c:v>2</c:v>
                </c:pt>
                <c:pt idx="5">
                  <c:v>2</c:v>
                </c:pt>
                <c:pt idx="6">
                  <c:v>0</c:v>
                </c:pt>
                <c:pt idx="7">
                  <c:v>0</c:v>
                </c:pt>
                <c:pt idx="8">
                  <c:v>2</c:v>
                </c:pt>
                <c:pt idx="9">
                  <c:v>1</c:v>
                </c:pt>
                <c:pt idx="10">
                  <c:v>1</c:v>
                </c:pt>
              </c:numCache>
            </c:numRef>
          </c:val>
          <c:extLst>
            <c:ext xmlns:c16="http://schemas.microsoft.com/office/drawing/2014/chart" uri="{C3380CC4-5D6E-409C-BE32-E72D297353CC}">
              <c16:uniqueId val="{00000005-E88D-47AC-AB14-D37D48021792}"/>
            </c:ext>
          </c:extLst>
        </c:ser>
        <c:ser>
          <c:idx val="1"/>
          <c:order val="1"/>
          <c:tx>
            <c:strRef>
              <c:f>'1.VIOLENCIA PAREJA-EXPAREJA'!$C$27:$D$27</c:f>
              <c:strCache>
                <c:ptCount val="2"/>
                <c:pt idx="0">
                  <c:v>Madrid</c:v>
                </c:pt>
                <c:pt idx="1">
                  <c:v>Total (Nº)</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'1.VIOLENCIA PAREJA-EXPAREJA'!$E$21:$R$21</c15:sqref>
                  </c15:fullRef>
                </c:ext>
              </c:extLst>
              <c:f>'1.VIOLENCIA PAREJA-EXPAREJA'!$H$21:$R$21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'1.VIOLENCIA PAREJA-EXPAREJA'!$E$27:$R$27</c15:sqref>
                  </c15:fullRef>
                </c:ext>
              </c:extLst>
              <c:f>'1.VIOLENCIA PAREJA-EXPAREJA'!$H$27:$R$27</c:f>
              <c:numCache>
                <c:formatCode>General</c:formatCode>
                <c:ptCount val="11"/>
                <c:pt idx="4">
                  <c:v>0</c:v>
                </c:pt>
                <c:pt idx="5">
                  <c:v>0</c:v>
                </c:pt>
                <c:pt idx="6">
                  <c:v>0</c:v>
                </c:pt>
                <c:pt idx="7">
                  <c:v>0</c:v>
                </c:pt>
                <c:pt idx="8">
                  <c:v>1</c:v>
                </c:pt>
                <c:pt idx="9">
                  <c:v>0</c:v>
                </c:pt>
                <c:pt idx="10">
                  <c:v>1</c:v>
                </c:pt>
              </c:numCache>
            </c:numRef>
          </c:val>
          <c:extLst>
            <c:ext xmlns:c16="http://schemas.microsoft.com/office/drawing/2014/chart" uri="{C3380CC4-5D6E-409C-BE32-E72D297353CC}">
              <c16:uniqueId val="{00000009-E88D-47AC-AB14-D37D48021792}"/>
            </c:ext>
          </c:extLst>
        </c:ser>
        <c:dLbls>
          <c:showLegendKey val="0"/>
          <c:showVal val="0"/>
          <c:showCatName val="0"/>
          <c:showSerName val="0"/>
          <c:showPercent val="0"/>
          <c:showBubbleSize val="0"/>
        </c:dLbls>
        <c:gapWidth val="150"/>
        <c:axId val="1001896848"/>
        <c:axId val="1001899728"/>
      </c:barChart>
      <c:catAx>
        <c:axId val="10018968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1899728"/>
        <c:crossesAt val="0"/>
        <c:auto val="1"/>
        <c:lblAlgn val="ctr"/>
        <c:lblOffset val="100"/>
        <c:noMultiLvlLbl val="0"/>
      </c:catAx>
      <c:valAx>
        <c:axId val="1001899728"/>
        <c:scaling>
          <c:orientation val="minMax"/>
          <c:max val="5"/>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1896848"/>
        <c:crosses val="autoZero"/>
        <c:crossBetween val="between"/>
        <c:majorUnit val="1"/>
        <c:minorUnit val="0.2"/>
      </c:valAx>
      <c:spPr>
        <a:solidFill>
          <a:schemeClr val="accent3">
            <a:lumMod val="20000"/>
            <a:lumOff val="8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r>
              <a:rPr lang="es-ES" sz="1050" b="1" i="0" u="none" strike="noStrike" kern="1200" baseline="0">
                <a:solidFill>
                  <a:sysClr val="windowText" lastClr="000000"/>
                </a:solidFill>
                <a:latin typeface="+mn-lt"/>
                <a:ea typeface="+mn-ea"/>
                <a:cs typeface="+mn-cs"/>
              </a:rPr>
              <a:t>1.18. Órdenes de protección a víctimas de violencia de género según nacionalidad de la víctima. Ciudad de Madrid, desde 2010. </a:t>
            </a:r>
          </a:p>
        </c:rich>
      </c:tx>
      <c:layout>
        <c:manualLayout>
          <c:xMode val="edge"/>
          <c:yMode val="edge"/>
          <c:x val="0.10127254637199437"/>
          <c:y val="4.3217378714336119E-2"/>
        </c:manualLayout>
      </c:layout>
      <c:overlay val="0"/>
      <c:spPr>
        <a:noFill/>
        <a:ln>
          <a:noFill/>
        </a:ln>
        <a:effectLst/>
      </c:spPr>
      <c:txPr>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505529415695098E-2"/>
          <c:y val="0.21686219512575278"/>
          <c:w val="0.84464334585414469"/>
          <c:h val="0.54341159101435854"/>
        </c:manualLayout>
      </c:layout>
      <c:barChart>
        <c:barDir val="col"/>
        <c:grouping val="clustered"/>
        <c:varyColors val="0"/>
        <c:ser>
          <c:idx val="9"/>
          <c:order val="9"/>
          <c:tx>
            <c:v>Mujeres españolas (Nº)</c:v>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PAREJA-EXPAREJA'!$E$112:$R$112</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PAREJA-EXPAREJA'!$E$122:$R$122</c:f>
              <c:numCache>
                <c:formatCode>#,##0</c:formatCode>
                <c:ptCount val="14"/>
                <c:pt idx="0">
                  <c:v>1559</c:v>
                </c:pt>
                <c:pt idx="1">
                  <c:v>1523</c:v>
                </c:pt>
                <c:pt idx="2">
                  <c:v>1546</c:v>
                </c:pt>
                <c:pt idx="3">
                  <c:v>1551</c:v>
                </c:pt>
                <c:pt idx="4">
                  <c:v>1609</c:v>
                </c:pt>
                <c:pt idx="5">
                  <c:v>1706</c:v>
                </c:pt>
                <c:pt idx="6">
                  <c:v>1779</c:v>
                </c:pt>
                <c:pt idx="7">
                  <c:v>1858</c:v>
                </c:pt>
                <c:pt idx="8">
                  <c:v>1833</c:v>
                </c:pt>
                <c:pt idx="9">
                  <c:v>1752</c:v>
                </c:pt>
                <c:pt idx="10">
                  <c:v>1597</c:v>
                </c:pt>
                <c:pt idx="11">
                  <c:v>1755</c:v>
                </c:pt>
                <c:pt idx="12">
                  <c:v>1788</c:v>
                </c:pt>
                <c:pt idx="13">
                  <c:v>1896</c:v>
                </c:pt>
              </c:numCache>
            </c:numRef>
          </c:val>
          <c:extLst>
            <c:ext xmlns:c16="http://schemas.microsoft.com/office/drawing/2014/chart" uri="{C3380CC4-5D6E-409C-BE32-E72D297353CC}">
              <c16:uniqueId val="{00000001-CD24-4BB1-AD71-6485C57125D8}"/>
            </c:ext>
          </c:extLst>
        </c:ser>
        <c:ser>
          <c:idx val="11"/>
          <c:order val="11"/>
          <c:tx>
            <c:v>Mujeres extranjeras (Nº)</c:v>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PAREJA-EXPAREJA'!$E$112:$R$112</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PAREJA-EXPAREJA'!$E$124:$R$124</c:f>
              <c:numCache>
                <c:formatCode>#,##0</c:formatCode>
                <c:ptCount val="14"/>
                <c:pt idx="0">
                  <c:v>1841</c:v>
                </c:pt>
                <c:pt idx="1">
                  <c:v>1676</c:v>
                </c:pt>
                <c:pt idx="2">
                  <c:v>1594</c:v>
                </c:pt>
                <c:pt idx="3">
                  <c:v>1399</c:v>
                </c:pt>
                <c:pt idx="4">
                  <c:v>1419</c:v>
                </c:pt>
                <c:pt idx="5">
                  <c:v>1208</c:v>
                </c:pt>
                <c:pt idx="6">
                  <c:v>1243</c:v>
                </c:pt>
                <c:pt idx="7">
                  <c:v>1448</c:v>
                </c:pt>
                <c:pt idx="8">
                  <c:v>1511</c:v>
                </c:pt>
                <c:pt idx="9">
                  <c:v>1481</c:v>
                </c:pt>
                <c:pt idx="10">
                  <c:v>1327</c:v>
                </c:pt>
                <c:pt idx="11">
                  <c:v>1460</c:v>
                </c:pt>
                <c:pt idx="12">
                  <c:v>1523</c:v>
                </c:pt>
                <c:pt idx="13">
                  <c:v>1859</c:v>
                </c:pt>
              </c:numCache>
            </c:numRef>
          </c:val>
          <c:extLst>
            <c:ext xmlns:c16="http://schemas.microsoft.com/office/drawing/2014/chart" uri="{C3380CC4-5D6E-409C-BE32-E72D297353CC}">
              <c16:uniqueId val="{00000002-CD24-4BB1-AD71-6485C57125D8}"/>
            </c:ext>
          </c:extLst>
        </c:ser>
        <c:dLbls>
          <c:showLegendKey val="0"/>
          <c:showVal val="0"/>
          <c:showCatName val="0"/>
          <c:showSerName val="0"/>
          <c:showPercent val="0"/>
          <c:showBubbleSize val="0"/>
        </c:dLbls>
        <c:gapWidth val="219"/>
        <c:axId val="665800632"/>
        <c:axId val="665800272"/>
        <c:extLst>
          <c:ext xmlns:c15="http://schemas.microsoft.com/office/drawing/2012/chart" uri="{02D57815-91ED-43cb-92C2-25804820EDAC}">
            <c15:filteredBarSeries>
              <c15:ser>
                <c:idx val="0"/>
                <c:order val="0"/>
                <c:tx>
                  <c:strRef>
                    <c:extLst>
                      <c:ext uri="{02D57815-91ED-43cb-92C2-25804820EDAC}">
                        <c15:formulaRef>
                          <c15:sqref>'1.VIOLENCIA PAREJA-EXPAREJA'!$C$113:$D$113</c15:sqref>
                        </c15:formulaRef>
                      </c:ext>
                    </c:extLst>
                    <c:strCache>
                      <c:ptCount val="2"/>
                      <c:pt idx="0">
                        <c:v>Todos los partidos judiciales de la Comunidad de Madrid</c:v>
                      </c:pt>
                      <c:pt idx="1">
                        <c:v>Total Mujeres (Nº)</c:v>
                      </c:pt>
                    </c:strCache>
                  </c:strRef>
                </c:tx>
                <c:spPr>
                  <a:solidFill>
                    <a:schemeClr val="accent1"/>
                  </a:solidFill>
                  <a:ln>
                    <a:noFill/>
                  </a:ln>
                  <a:effectLst/>
                </c:spPr>
                <c:invertIfNegative val="0"/>
                <c:cat>
                  <c:numRef>
                    <c:extLst>
                      <c:ex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'1.VIOLENCIA PAREJA-EXPAREJA'!$E$113:$R$113</c15:sqref>
                        </c15:formulaRef>
                      </c:ext>
                    </c:extLst>
                    <c:numCache>
                      <c:formatCode>#,##0</c:formatCode>
                      <c:ptCount val="14"/>
                      <c:pt idx="0">
                        <c:v>5976</c:v>
                      </c:pt>
                      <c:pt idx="1">
                        <c:v>5724</c:v>
                      </c:pt>
                      <c:pt idx="2">
                        <c:v>5451</c:v>
                      </c:pt>
                      <c:pt idx="3">
                        <c:v>5109</c:v>
                      </c:pt>
                      <c:pt idx="4">
                        <c:v>5312</c:v>
                      </c:pt>
                      <c:pt idx="5">
                        <c:v>5107</c:v>
                      </c:pt>
                      <c:pt idx="6">
                        <c:v>5331</c:v>
                      </c:pt>
                      <c:pt idx="7">
                        <c:v>5739</c:v>
                      </c:pt>
                      <c:pt idx="8">
                        <c:v>5818</c:v>
                      </c:pt>
                      <c:pt idx="9">
                        <c:v>5873</c:v>
                      </c:pt>
                      <c:pt idx="10">
                        <c:v>5119</c:v>
                      </c:pt>
                      <c:pt idx="11">
                        <c:v>5482</c:v>
                      </c:pt>
                      <c:pt idx="12">
                        <c:v>5564</c:v>
                      </c:pt>
                      <c:pt idx="13">
                        <c:v>6198</c:v>
                      </c:pt>
                    </c:numCache>
                  </c:numRef>
                </c:val>
                <c:extLst>
                  <c:ext xmlns:c16="http://schemas.microsoft.com/office/drawing/2014/chart" uri="{C3380CC4-5D6E-409C-BE32-E72D297353CC}">
                    <c16:uniqueId val="{00000004-CD24-4BB1-AD71-6485C57125D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'1.VIOLENCIA PAREJA-EXPAREJA'!$C$114:$D$114</c15:sqref>
                        </c15:formulaRef>
                      </c:ext>
                    </c:extLst>
                    <c:strCache>
                      <c:ptCount val="2"/>
                      <c:pt idx="0">
                        <c:v>Todos los partidos judiciales de la Comunidad de Madrid</c:v>
                      </c:pt>
                      <c:pt idx="1">
                        <c:v>% mujeres menores de edad</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PAREJA-EXPAREJA'!$E$114:$R$114</c15:sqref>
                        </c15:formulaRef>
                      </c:ext>
                    </c:extLst>
                    <c:numCache>
                      <c:formatCode>0.0%</c:formatCode>
                      <c:ptCount val="14"/>
                      <c:pt idx="0">
                        <c:v>1.8741633199464525E-2</c:v>
                      </c:pt>
                      <c:pt idx="1">
                        <c:v>1.4849755415793151E-2</c:v>
                      </c:pt>
                      <c:pt idx="2">
                        <c:v>8.8057237204182716E-3</c:v>
                      </c:pt>
                      <c:pt idx="3">
                        <c:v>1.096104912898806E-2</c:v>
                      </c:pt>
                      <c:pt idx="4">
                        <c:v>8.4713855421686742E-3</c:v>
                      </c:pt>
                      <c:pt idx="5">
                        <c:v>9.9862933228901506E-3</c:v>
                      </c:pt>
                      <c:pt idx="6">
                        <c:v>1.6132057775276685E-2</c:v>
                      </c:pt>
                      <c:pt idx="7">
                        <c:v>1.184875413835163E-2</c:v>
                      </c:pt>
                      <c:pt idx="8">
                        <c:v>1.3578549329666552E-2</c:v>
                      </c:pt>
                      <c:pt idx="9">
                        <c:v>1.2600034054146092E-2</c:v>
                      </c:pt>
                      <c:pt idx="10">
                        <c:v>1.1330337956632155E-2</c:v>
                      </c:pt>
                      <c:pt idx="11">
                        <c:v>1.659978110178767E-2</c:v>
                      </c:pt>
                      <c:pt idx="12">
                        <c:v>1.2041696621135873E-2</c:v>
                      </c:pt>
                      <c:pt idx="13">
                        <c:v>1.0648596321393998E-2</c:v>
                      </c:pt>
                    </c:numCache>
                  </c:numRef>
                </c:val>
                <c:extLst xmlns:c15="http://schemas.microsoft.com/office/drawing/2012/chart">
                  <c:ext xmlns:c16="http://schemas.microsoft.com/office/drawing/2014/chart" uri="{C3380CC4-5D6E-409C-BE32-E72D297353CC}">
                    <c16:uniqueId val="{00000005-CD24-4BB1-AD71-6485C57125D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'1.VIOLENCIA PAREJA-EXPAREJA'!$C$115:$D$115</c15:sqref>
                        </c15:formulaRef>
                      </c:ext>
                    </c:extLst>
                    <c:strCache>
                      <c:ptCount val="2"/>
                      <c:pt idx="0">
                        <c:v>Todos los partidos judiciales de la Comunidad de Madrid</c:v>
                      </c:pt>
                      <c:pt idx="1">
                        <c:v>Mujeres españolas(Nº)</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PAREJA-EXPAREJA'!$E$115:$R$115</c15:sqref>
                        </c15:formulaRef>
                      </c:ext>
                    </c:extLst>
                    <c:numCache>
                      <c:formatCode>#,##0</c:formatCode>
                      <c:ptCount val="14"/>
                      <c:pt idx="0">
                        <c:v>2952</c:v>
                      </c:pt>
                      <c:pt idx="1">
                        <c:v>2908</c:v>
                      </c:pt>
                      <c:pt idx="2">
                        <c:v>2928</c:v>
                      </c:pt>
                      <c:pt idx="3">
                        <c:v>2870</c:v>
                      </c:pt>
                      <c:pt idx="4">
                        <c:v>3089</c:v>
                      </c:pt>
                      <c:pt idx="5">
                        <c:v>3096</c:v>
                      </c:pt>
                      <c:pt idx="6">
                        <c:v>3133</c:v>
                      </c:pt>
                      <c:pt idx="7">
                        <c:v>3281</c:v>
                      </c:pt>
                      <c:pt idx="8">
                        <c:v>3172</c:v>
                      </c:pt>
                      <c:pt idx="9">
                        <c:v>3236</c:v>
                      </c:pt>
                      <c:pt idx="10">
                        <c:v>2987</c:v>
                      </c:pt>
                      <c:pt idx="11">
                        <c:v>3137</c:v>
                      </c:pt>
                      <c:pt idx="12">
                        <c:v>3189</c:v>
                      </c:pt>
                      <c:pt idx="13">
                        <c:v>3325</c:v>
                      </c:pt>
                    </c:numCache>
                  </c:numRef>
                </c:val>
                <c:extLst xmlns:c15="http://schemas.microsoft.com/office/drawing/2012/chart">
                  <c:ext xmlns:c16="http://schemas.microsoft.com/office/drawing/2014/chart" uri="{C3380CC4-5D6E-409C-BE32-E72D297353CC}">
                    <c16:uniqueId val="{00000006-CD24-4BB1-AD71-6485C57125D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'1.VIOLENCIA PAREJA-EXPAREJA'!$C$116:$D$116</c15:sqref>
                        </c15:formulaRef>
                      </c:ext>
                    </c:extLst>
                    <c:strCache>
                      <c:ptCount val="2"/>
                      <c:pt idx="0">
                        <c:v>Todos los partidos judiciales de la Comunidad de Madrid</c:v>
                      </c:pt>
                      <c:pt idx="1">
                        <c:v>% menores del total de españolas</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PAREJA-EXPAREJA'!$E$116:$R$116</c15:sqref>
                        </c15:formulaRef>
                      </c:ext>
                    </c:extLst>
                    <c:numCache>
                      <c:formatCode>0.0%</c:formatCode>
                      <c:ptCount val="14"/>
                      <c:pt idx="0">
                        <c:v>2.540650406504065E-2</c:v>
                      </c:pt>
                      <c:pt idx="1">
                        <c:v>2.5447042640990371E-2</c:v>
                      </c:pt>
                      <c:pt idx="2">
                        <c:v>1.2978142076502733E-2</c:v>
                      </c:pt>
                      <c:pt idx="3">
                        <c:v>1.6027874564459931E-2</c:v>
                      </c:pt>
                      <c:pt idx="4">
                        <c:v>7.4457753318225963E-3</c:v>
                      </c:pt>
                      <c:pt idx="5">
                        <c:v>1.0981912144702842E-2</c:v>
                      </c:pt>
                      <c:pt idx="6">
                        <c:v>2.5215448451962975E-2</c:v>
                      </c:pt>
                      <c:pt idx="7">
                        <c:v>1.7067967083206341E-2</c:v>
                      </c:pt>
                      <c:pt idx="8">
                        <c:v>2.0807061790668348E-2</c:v>
                      </c:pt>
                      <c:pt idx="9">
                        <c:v>1.5451174289245983E-2</c:v>
                      </c:pt>
                      <c:pt idx="10">
                        <c:v>1.0043521928356211E-2</c:v>
                      </c:pt>
                      <c:pt idx="11">
                        <c:v>1.2113484220592923E-2</c:v>
                      </c:pt>
                      <c:pt idx="12">
                        <c:v>1.6619629978049544E-2</c:v>
                      </c:pt>
                      <c:pt idx="13">
                        <c:v>8.1203007518796996E-3</c:v>
                      </c:pt>
                    </c:numCache>
                  </c:numRef>
                </c:val>
                <c:extLst xmlns:c15="http://schemas.microsoft.com/office/drawing/2012/chart">
                  <c:ext xmlns:c16="http://schemas.microsoft.com/office/drawing/2014/chart" uri="{C3380CC4-5D6E-409C-BE32-E72D297353CC}">
                    <c16:uniqueId val="{00000007-CD24-4BB1-AD71-6485C57125D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'1.VIOLENCIA PAREJA-EXPAREJA'!$C$117:$D$117</c15:sqref>
                        </c15:formulaRef>
                      </c:ext>
                    </c:extLst>
                    <c:strCache>
                      <c:ptCount val="2"/>
                      <c:pt idx="0">
                        <c:v>Todos los partidos judiciales de la Comunidad de Madrid</c:v>
                      </c:pt>
                      <c:pt idx="1">
                        <c:v>Mujeres extranjeras</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PAREJA-EXPAREJA'!$E$117:$R$117</c15:sqref>
                        </c15:formulaRef>
                      </c:ext>
                    </c:extLst>
                    <c:numCache>
                      <c:formatCode>#,##0</c:formatCode>
                      <c:ptCount val="14"/>
                      <c:pt idx="0">
                        <c:v>2921</c:v>
                      </c:pt>
                      <c:pt idx="1">
                        <c:v>2731</c:v>
                      </c:pt>
                      <c:pt idx="2">
                        <c:v>2476</c:v>
                      </c:pt>
                      <c:pt idx="3">
                        <c:v>2183</c:v>
                      </c:pt>
                      <c:pt idx="4">
                        <c:v>2178</c:v>
                      </c:pt>
                      <c:pt idx="5">
                        <c:v>1960</c:v>
                      </c:pt>
                      <c:pt idx="6">
                        <c:v>2112</c:v>
                      </c:pt>
                      <c:pt idx="7">
                        <c:v>2390</c:v>
                      </c:pt>
                      <c:pt idx="8">
                        <c:v>2567</c:v>
                      </c:pt>
                      <c:pt idx="9">
                        <c:v>2563</c:v>
                      </c:pt>
                      <c:pt idx="10">
                        <c:v>2074</c:v>
                      </c:pt>
                      <c:pt idx="11">
                        <c:v>2254</c:v>
                      </c:pt>
                      <c:pt idx="12">
                        <c:v>2308</c:v>
                      </c:pt>
                      <c:pt idx="13">
                        <c:v>2873</c:v>
                      </c:pt>
                    </c:numCache>
                  </c:numRef>
                </c:val>
                <c:extLst xmlns:c15="http://schemas.microsoft.com/office/drawing/2012/chart">
                  <c:ext xmlns:c16="http://schemas.microsoft.com/office/drawing/2014/chart" uri="{C3380CC4-5D6E-409C-BE32-E72D297353CC}">
                    <c16:uniqueId val="{00000008-CD24-4BB1-AD71-6485C57125D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'1.VIOLENCIA PAREJA-EXPAREJA'!$C$118:$D$118</c15:sqref>
                        </c15:formulaRef>
                      </c:ext>
                    </c:extLst>
                    <c:strCache>
                      <c:ptCount val="2"/>
                      <c:pt idx="0">
                        <c:v>Todos los partidos judiciales de la Comunidad de Madrid</c:v>
                      </c:pt>
                      <c:pt idx="1">
                        <c:v>Mujeres extranjeras (%)</c:v>
                      </c:pt>
                    </c:strCache>
                  </c:strRef>
                </c:tx>
                <c:spPr>
                  <a:solidFill>
                    <a:schemeClr val="accent6"/>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PAREJA-EXPAREJA'!$E$118:$R$118</c15:sqref>
                        </c15:formulaRef>
                      </c:ext>
                    </c:extLst>
                    <c:numCache>
                      <c:formatCode>0.0%</c:formatCode>
                      <c:ptCount val="14"/>
                      <c:pt idx="0">
                        <c:v>0.48878848728246321</c:v>
                      </c:pt>
                      <c:pt idx="1">
                        <c:v>0.47711390635918938</c:v>
                      </c:pt>
                      <c:pt idx="2">
                        <c:v>0.45422858191157583</c:v>
                      </c:pt>
                      <c:pt idx="3">
                        <c:v>0.42728518301037383</c:v>
                      </c:pt>
                      <c:pt idx="4">
                        <c:v>0.41001506024096385</c:v>
                      </c:pt>
                      <c:pt idx="5">
                        <c:v>0.38378695907577837</c:v>
                      </c:pt>
                      <c:pt idx="6">
                        <c:v>0.39617332583005066</c:v>
                      </c:pt>
                      <c:pt idx="7">
                        <c:v>0.41644885868618225</c:v>
                      </c:pt>
                      <c:pt idx="8">
                        <c:v>0.44121691302853216</c:v>
                      </c:pt>
                      <c:pt idx="9">
                        <c:v>0.43640388217265452</c:v>
                      </c:pt>
                      <c:pt idx="10">
                        <c:v>0.4051572572768119</c:v>
                      </c:pt>
                      <c:pt idx="11">
                        <c:v>0.41116380882889458</c:v>
                      </c:pt>
                      <c:pt idx="12">
                        <c:v>0.41480948957584474</c:v>
                      </c:pt>
                      <c:pt idx="13">
                        <c:v>0.46353662471765084</c:v>
                      </c:pt>
                    </c:numCache>
                  </c:numRef>
                </c:val>
                <c:extLst xmlns:c15="http://schemas.microsoft.com/office/drawing/2012/chart">
                  <c:ext xmlns:c16="http://schemas.microsoft.com/office/drawing/2014/chart" uri="{C3380CC4-5D6E-409C-BE32-E72D297353CC}">
                    <c16:uniqueId val="{00000009-CD24-4BB1-AD71-6485C57125D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'1.VIOLENCIA PAREJA-EXPAREJA'!$C$119:$D$119</c15:sqref>
                        </c15:formulaRef>
                      </c:ext>
                    </c:extLst>
                    <c:strCache>
                      <c:ptCount val="2"/>
                      <c:pt idx="0">
                        <c:v>Todos los partidos judiciales de la Comunidad de Madrid</c:v>
                      </c:pt>
                      <c:pt idx="1">
                        <c:v>% menores del total de extranjeras</c:v>
                      </c:pt>
                    </c:strCache>
                  </c:strRef>
                </c:tx>
                <c:spPr>
                  <a:solidFill>
                    <a:schemeClr val="accent1">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PAREJA-EXPAREJA'!$E$119:$R$119</c15:sqref>
                        </c15:formulaRef>
                      </c:ext>
                    </c:extLst>
                    <c:numCache>
                      <c:formatCode>0.0%</c:formatCode>
                      <c:ptCount val="14"/>
                      <c:pt idx="0">
                        <c:v>1.266689489900719E-2</c:v>
                      </c:pt>
                      <c:pt idx="1">
                        <c:v>4.0278286341999267E-3</c:v>
                      </c:pt>
                      <c:pt idx="2">
                        <c:v>4.0387722132471729E-3</c:v>
                      </c:pt>
                      <c:pt idx="3">
                        <c:v>4.5808520384791572E-3</c:v>
                      </c:pt>
                      <c:pt idx="4">
                        <c:v>1.0101010101010102E-2</c:v>
                      </c:pt>
                      <c:pt idx="5">
                        <c:v>8.673469387755102E-3</c:v>
                      </c:pt>
                      <c:pt idx="6">
                        <c:v>3.3143939393939395E-3</c:v>
                      </c:pt>
                      <c:pt idx="7">
                        <c:v>5.0209205020920501E-3</c:v>
                      </c:pt>
                      <c:pt idx="8">
                        <c:v>5.0642773665757696E-3</c:v>
                      </c:pt>
                      <c:pt idx="9">
                        <c:v>9.364026531408505E-3</c:v>
                      </c:pt>
                      <c:pt idx="10">
                        <c:v>1.3500482160077145E-2</c:v>
                      </c:pt>
                      <c:pt idx="11">
                        <c:v>2.3513753327417924E-2</c:v>
                      </c:pt>
                      <c:pt idx="12">
                        <c:v>6.0658578856152513E-3</c:v>
                      </c:pt>
                      <c:pt idx="13">
                        <c:v>1.3574660633484163E-2</c:v>
                      </c:pt>
                    </c:numCache>
                  </c:numRef>
                </c:val>
                <c:extLst xmlns:c15="http://schemas.microsoft.com/office/drawing/2012/chart">
                  <c:ext xmlns:c16="http://schemas.microsoft.com/office/drawing/2014/chart" uri="{C3380CC4-5D6E-409C-BE32-E72D297353CC}">
                    <c16:uniqueId val="{0000000A-CD24-4BB1-AD71-6485C57125D8}"/>
                  </c:ext>
                </c:extLst>
              </c15:ser>
            </c15:filteredBarSeries>
            <c15:filteredBarSeries>
              <c15:ser>
                <c:idx val="7"/>
                <c:order val="7"/>
                <c:tx>
                  <c:v>Total órdenes de protección (Nº)</c:v>
                </c:tx>
                <c:spPr>
                  <a:solidFill>
                    <a:schemeClr val="accent2"/>
                  </a:solidFill>
                  <a:ln>
                    <a:solidFill>
                      <a:schemeClr val="accent2"/>
                    </a:solidFill>
                  </a:ln>
                  <a:effectLst/>
                </c:spPr>
                <c:invertIfNegative val="0"/>
                <c:dLbls>
                  <c:spPr>
                    <a:noFill/>
                    <a:ln>
                      <a:solidFill>
                        <a:schemeClr val="accent2"/>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PAREJA-EXPAREJA'!$E$120:$R$120</c15:sqref>
                        </c15:formulaRef>
                      </c:ext>
                    </c:extLst>
                    <c:numCache>
                      <c:formatCode>#,##0</c:formatCode>
                      <c:ptCount val="14"/>
                      <c:pt idx="0">
                        <c:v>3392</c:v>
                      </c:pt>
                      <c:pt idx="1">
                        <c:v>3199</c:v>
                      </c:pt>
                      <c:pt idx="2">
                        <c:v>3140</c:v>
                      </c:pt>
                      <c:pt idx="3">
                        <c:v>2950</c:v>
                      </c:pt>
                      <c:pt idx="4">
                        <c:v>3028</c:v>
                      </c:pt>
                      <c:pt idx="5">
                        <c:v>2914</c:v>
                      </c:pt>
                      <c:pt idx="6">
                        <c:v>3028</c:v>
                      </c:pt>
                      <c:pt idx="7">
                        <c:v>3306</c:v>
                      </c:pt>
                      <c:pt idx="8">
                        <c:v>3344</c:v>
                      </c:pt>
                      <c:pt idx="9">
                        <c:v>3233</c:v>
                      </c:pt>
                      <c:pt idx="10">
                        <c:v>2924</c:v>
                      </c:pt>
                      <c:pt idx="11">
                        <c:v>3215</c:v>
                      </c:pt>
                      <c:pt idx="12">
                        <c:v>3311</c:v>
                      </c:pt>
                      <c:pt idx="13">
                        <c:v>3755</c:v>
                      </c:pt>
                    </c:numCache>
                  </c:numRef>
                </c:val>
                <c:extLst xmlns:c15="http://schemas.microsoft.com/office/drawing/2012/chart">
                  <c:ext xmlns:c16="http://schemas.microsoft.com/office/drawing/2014/chart" uri="{C3380CC4-5D6E-409C-BE32-E72D297353CC}">
                    <c16:uniqueId val="{00000000-CD24-4BB1-AD71-6485C57125D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'1.VIOLENCIA PAREJA-EXPAREJA'!$C$121:$D$121</c15:sqref>
                        </c15:formulaRef>
                      </c:ext>
                    </c:extLst>
                    <c:strCache>
                      <c:ptCount val="2"/>
                      <c:pt idx="0">
                        <c:v>Partido judicial de Madrid </c:v>
                      </c:pt>
                      <c:pt idx="1">
                        <c:v>% mujeres de menores</c:v>
                      </c:pt>
                    </c:strCache>
                  </c:strRef>
                </c:tx>
                <c:spPr>
                  <a:solidFill>
                    <a:schemeClr val="accent3">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PAREJA-EXPAREJA'!$E$121:$R$121</c15:sqref>
                        </c15:formulaRef>
                      </c:ext>
                    </c:extLst>
                    <c:numCache>
                      <c:formatCode>0.0%</c:formatCode>
                      <c:ptCount val="14"/>
                      <c:pt idx="0">
                        <c:v>1.4999999999999999E-2</c:v>
                      </c:pt>
                      <c:pt idx="1">
                        <c:v>6.0000000000000001E-3</c:v>
                      </c:pt>
                      <c:pt idx="2">
                        <c:v>8.0000000000000002E-3</c:v>
                      </c:pt>
                      <c:pt idx="3">
                        <c:v>1E-3</c:v>
                      </c:pt>
                      <c:pt idx="4">
                        <c:v>0.04</c:v>
                      </c:pt>
                      <c:pt idx="5">
                        <c:v>7.0000000000000001E-3</c:v>
                      </c:pt>
                      <c:pt idx="6">
                        <c:v>2.1000000000000001E-2</c:v>
                      </c:pt>
                      <c:pt idx="7">
                        <c:v>8.9999999999999993E-3</c:v>
                      </c:pt>
                      <c:pt idx="8">
                        <c:v>1.4E-2</c:v>
                      </c:pt>
                      <c:pt idx="9">
                        <c:v>1.4E-2</c:v>
                      </c:pt>
                      <c:pt idx="10">
                        <c:v>1.2999999999999999E-2</c:v>
                      </c:pt>
                      <c:pt idx="11">
                        <c:v>1.4E-2</c:v>
                      </c:pt>
                      <c:pt idx="12">
                        <c:v>1.6E-2</c:v>
                      </c:pt>
                      <c:pt idx="13">
                        <c:v>6.3914780292942744E-3</c:v>
                      </c:pt>
                    </c:numCache>
                  </c:numRef>
                </c:val>
                <c:extLst xmlns:c15="http://schemas.microsoft.com/office/drawing/2012/chart">
                  <c:ext xmlns:c16="http://schemas.microsoft.com/office/drawing/2014/chart" uri="{C3380CC4-5D6E-409C-BE32-E72D297353CC}">
                    <c16:uniqueId val="{0000000B-CD24-4BB1-AD71-6485C57125D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'1.VIOLENCIA PAREJA-EXPAREJA'!$C$123:$D$123</c15:sqref>
                        </c15:formulaRef>
                      </c:ext>
                    </c:extLst>
                    <c:strCache>
                      <c:ptCount val="2"/>
                      <c:pt idx="0">
                        <c:v>Partido judicial de Madrid </c:v>
                      </c:pt>
                      <c:pt idx="1">
                        <c:v>% menores del total de españolas</c:v>
                      </c:pt>
                    </c:strCache>
                  </c:strRef>
                </c:tx>
                <c:spPr>
                  <a:solidFill>
                    <a:schemeClr val="accent5">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PAREJA-EXPAREJA'!$E$123:$R$123</c15:sqref>
                        </c15:formulaRef>
                      </c:ext>
                    </c:extLst>
                    <c:numCache>
                      <c:formatCode>0.0%</c:formatCode>
                      <c:ptCount val="14"/>
                      <c:pt idx="0">
                        <c:v>1.2999999999999999E-2</c:v>
                      </c:pt>
                      <c:pt idx="1">
                        <c:v>4.0000000000000001E-3</c:v>
                      </c:pt>
                      <c:pt idx="2">
                        <c:v>6.0000000000000001E-3</c:v>
                      </c:pt>
                      <c:pt idx="3">
                        <c:v>8.0000000000000002E-3</c:v>
                      </c:pt>
                      <c:pt idx="4">
                        <c:v>3.0000000000000001E-3</c:v>
                      </c:pt>
                      <c:pt idx="5">
                        <c:v>5.0000000000000001E-3</c:v>
                      </c:pt>
                      <c:pt idx="6">
                        <c:v>0.02</c:v>
                      </c:pt>
                      <c:pt idx="7">
                        <c:v>8.9999999999999993E-3</c:v>
                      </c:pt>
                      <c:pt idx="8">
                        <c:v>1.2E-2</c:v>
                      </c:pt>
                      <c:pt idx="9">
                        <c:v>1.0999999999999999E-2</c:v>
                      </c:pt>
                      <c:pt idx="10">
                        <c:v>7.0000000000000001E-3</c:v>
                      </c:pt>
                      <c:pt idx="11">
                        <c:v>8.9999999999999993E-3</c:v>
                      </c:pt>
                      <c:pt idx="12">
                        <c:v>1.2999999999999999E-2</c:v>
                      </c:pt>
                      <c:pt idx="13" formatCode="0.00%">
                        <c:v>1.0999999999999999E-2</c:v>
                      </c:pt>
                    </c:numCache>
                  </c:numRef>
                </c:val>
                <c:extLst xmlns:c15="http://schemas.microsoft.com/office/drawing/2012/chart">
                  <c:ext xmlns:c16="http://schemas.microsoft.com/office/drawing/2014/chart" uri="{C3380CC4-5D6E-409C-BE32-E72D297353CC}">
                    <c16:uniqueId val="{0000000C-CD24-4BB1-AD71-6485C57125D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'1.VIOLENCIA PAREJA-EXPAREJA'!$C$126:$D$126</c15:sqref>
                        </c15:formulaRef>
                      </c:ext>
                    </c:extLst>
                    <c:strCache>
                      <c:ptCount val="2"/>
                      <c:pt idx="0">
                        <c:v>Partido judicial de Madrid </c:v>
                      </c:pt>
                      <c:pt idx="1">
                        <c:v>% menores del total extranjeras</c:v>
                      </c:pt>
                    </c:strCache>
                  </c:strRef>
                </c:tx>
                <c:spPr>
                  <a:solidFill>
                    <a:schemeClr val="accent2">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PAREJA-EXPAREJA'!$E$112:$R$112</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PAREJA-EXPAREJA'!$E$126:$R$126</c15:sqref>
                        </c15:formulaRef>
                      </c:ext>
                    </c:extLst>
                    <c:numCache>
                      <c:formatCode>0.0%</c:formatCode>
                      <c:ptCount val="14"/>
                      <c:pt idx="0">
                        <c:v>5.0000000000000001E-3</c:v>
                      </c:pt>
                      <c:pt idx="1">
                        <c:v>4.0000000000000001E-3</c:v>
                      </c:pt>
                      <c:pt idx="2">
                        <c:v>4.0000000000000001E-3</c:v>
                      </c:pt>
                      <c:pt idx="3">
                        <c:v>3.0000000000000001E-3</c:v>
                      </c:pt>
                      <c:pt idx="4">
                        <c:v>1E-3</c:v>
                      </c:pt>
                      <c:pt idx="5">
                        <c:v>4.0000000000000001E-3</c:v>
                      </c:pt>
                      <c:pt idx="6">
                        <c:v>2E-3</c:v>
                      </c:pt>
                      <c:pt idx="7">
                        <c:v>1E-3</c:v>
                      </c:pt>
                      <c:pt idx="8">
                        <c:v>4.0000000000000001E-3</c:v>
                      </c:pt>
                      <c:pt idx="9">
                        <c:v>7.0000000000000001E-3</c:v>
                      </c:pt>
                      <c:pt idx="10">
                        <c:v>1.4E-2</c:v>
                      </c:pt>
                      <c:pt idx="11">
                        <c:v>0.01</c:v>
                      </c:pt>
                      <c:pt idx="12">
                        <c:v>6.0000000000000001E-3</c:v>
                      </c:pt>
                      <c:pt idx="13">
                        <c:v>2.1516944593867669E-3</c:v>
                      </c:pt>
                    </c:numCache>
                  </c:numRef>
                </c:val>
                <c:extLst xmlns:c15="http://schemas.microsoft.com/office/drawing/2012/chart">
                  <c:ext xmlns:c16="http://schemas.microsoft.com/office/drawing/2014/chart" uri="{C3380CC4-5D6E-409C-BE32-E72D297353CC}">
                    <c16:uniqueId val="{0000000D-CD24-4BB1-AD71-6485C57125D8}"/>
                  </c:ext>
                </c:extLst>
              </c15:ser>
            </c15:filteredBarSeries>
          </c:ext>
        </c:extLst>
      </c:barChart>
      <c:lineChart>
        <c:grouping val="standard"/>
        <c:varyColors val="0"/>
        <c:ser>
          <c:idx val="12"/>
          <c:order val="12"/>
          <c:tx>
            <c:v>Porcentaje mujeres extranjeras</c:v>
          </c:tx>
          <c:spPr>
            <a:ln w="12700" cap="flat" cmpd="sng" algn="ctr">
              <a:solidFill>
                <a:schemeClr val="accent4"/>
              </a:solidFill>
              <a:prstDash val="solid"/>
              <a:miter lim="800000"/>
            </a:ln>
            <a:effectLst/>
          </c:spPr>
          <c:marker>
            <c:symbol val="none"/>
          </c:marker>
          <c:dLbls>
            <c:spPr>
              <a:solidFill>
                <a:schemeClr val="accent4"/>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PAREJA-EXPAREJA'!$E$112:$R$112</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PAREJA-EXPAREJA'!$E$125:$R$125</c:f>
              <c:numCache>
                <c:formatCode>0%</c:formatCode>
                <c:ptCount val="14"/>
                <c:pt idx="0">
                  <c:v>0.542747641509434</c:v>
                </c:pt>
                <c:pt idx="1">
                  <c:v>0.52391372303844952</c:v>
                </c:pt>
                <c:pt idx="2">
                  <c:v>0.50764331210191083</c:v>
                </c:pt>
                <c:pt idx="3">
                  <c:v>0.47423728813559324</c:v>
                </c:pt>
                <c:pt idx="4">
                  <c:v>0.46862615587846762</c:v>
                </c:pt>
                <c:pt idx="5">
                  <c:v>0.41455044612216885</c:v>
                </c:pt>
                <c:pt idx="6">
                  <c:v>0.41050198150594452</c:v>
                </c:pt>
                <c:pt idx="7">
                  <c:v>0.43799153055051421</c:v>
                </c:pt>
                <c:pt idx="8">
                  <c:v>0.45185406698564595</c:v>
                </c:pt>
                <c:pt idx="9">
                  <c:v>0.45808846272811632</c:v>
                </c:pt>
                <c:pt idx="10">
                  <c:v>0.45383036935704513</c:v>
                </c:pt>
                <c:pt idx="11">
                  <c:v>0.45412130637636083</c:v>
                </c:pt>
                <c:pt idx="12">
                  <c:v>0.45998187858652972</c:v>
                </c:pt>
                <c:pt idx="13">
                  <c:v>0.49507323568575234</c:v>
                </c:pt>
              </c:numCache>
            </c:numRef>
          </c:val>
          <c:smooth val="0"/>
          <c:extLst>
            <c:ext xmlns:c16="http://schemas.microsoft.com/office/drawing/2014/chart" uri="{C3380CC4-5D6E-409C-BE32-E72D297353CC}">
              <c16:uniqueId val="{00000003-CD24-4BB1-AD71-6485C57125D8}"/>
            </c:ext>
          </c:extLst>
        </c:ser>
        <c:dLbls>
          <c:showLegendKey val="0"/>
          <c:showVal val="0"/>
          <c:showCatName val="0"/>
          <c:showSerName val="0"/>
          <c:showPercent val="0"/>
          <c:showBubbleSize val="0"/>
        </c:dLbls>
        <c:marker val="1"/>
        <c:smooth val="0"/>
        <c:axId val="515650128"/>
        <c:axId val="515649048"/>
      </c:lineChart>
      <c:catAx>
        <c:axId val="665800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65800272"/>
        <c:crossesAt val="0"/>
        <c:auto val="1"/>
        <c:lblAlgn val="ctr"/>
        <c:lblOffset val="100"/>
        <c:noMultiLvlLbl val="0"/>
      </c:catAx>
      <c:valAx>
        <c:axId val="665800272"/>
        <c:scaling>
          <c:orientation val="minMax"/>
          <c:max val="2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65800632"/>
        <c:crosses val="autoZero"/>
        <c:crossBetween val="between"/>
      </c:valAx>
      <c:valAx>
        <c:axId val="515649048"/>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15650128"/>
        <c:crosses val="max"/>
        <c:crossBetween val="between"/>
      </c:valAx>
      <c:catAx>
        <c:axId val="515650128"/>
        <c:scaling>
          <c:orientation val="minMax"/>
        </c:scaling>
        <c:delete val="1"/>
        <c:axPos val="b"/>
        <c:numFmt formatCode="General" sourceLinked="1"/>
        <c:majorTickMark val="out"/>
        <c:minorTickMark val="none"/>
        <c:tickLblPos val="nextTo"/>
        <c:crossAx val="515649048"/>
        <c:crosses val="autoZero"/>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4.5453885877827435E-3"/>
          <c:y val="0.85864260074108378"/>
          <c:w val="0.89999988355328175"/>
          <c:h val="6.02514200891482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1.15 Denuncias por violencia de género presentadas en la ciudad de Madrid según </a:t>
            </a:r>
          </a:p>
          <a:p>
            <a:pPr>
              <a:defRPr lang="es-ES" sz="1200" b="1">
                <a:solidFill>
                  <a:sysClr val="windowText" lastClr="000000"/>
                </a:solidFill>
              </a:defRPr>
            </a:pPr>
            <a:r>
              <a:rPr lang="es-ES" sz="1050" b="1" i="0" u="none" strike="noStrike" kern="1200" spc="0" baseline="0">
                <a:solidFill>
                  <a:sysClr val="windowText" lastClr="000000"/>
                </a:solidFill>
                <a:latin typeface="+mn-lt"/>
                <a:ea typeface="+mn-ea"/>
                <a:cs typeface="+mn-cs"/>
              </a:rPr>
              <a:t>el origen de la denuncia (desde 2010)</a:t>
            </a:r>
          </a:p>
        </c:rich>
      </c:tx>
      <c:layout>
        <c:manualLayout>
          <c:xMode val="edge"/>
          <c:yMode val="edge"/>
          <c:x val="0.18140480339845533"/>
          <c:y val="2.5974039254545073E-2"/>
        </c:manualLayout>
      </c:layout>
      <c:overlay val="0"/>
      <c:spPr>
        <a:noFill/>
        <a:ln>
          <a:noFill/>
        </a:ln>
        <a:effectLst/>
      </c:spPr>
      <c:txPr>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0.1124092586073033"/>
          <c:y val="0.16219534829499346"/>
          <c:w val="0.77477110253706294"/>
          <c:h val="0.63421624614799377"/>
        </c:manualLayout>
      </c:layout>
      <c:barChart>
        <c:barDir val="col"/>
        <c:grouping val="stacked"/>
        <c:varyColors val="0"/>
        <c:ser>
          <c:idx val="10"/>
          <c:order val="1"/>
          <c:tx>
            <c:v>Presentadas por atestados policiales (%)</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PAREJA-EXPAREJA'!$E$65:$R$65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PAREJA-EXPAREJA'!$E$76:$R$76</c:f>
              <c:numCache>
                <c:formatCode>0%</c:formatCode>
                <c:ptCount val="14"/>
                <c:pt idx="0">
                  <c:v>0.86760586587576205</c:v>
                </c:pt>
                <c:pt idx="1">
                  <c:v>0.79299902021911461</c:v>
                </c:pt>
                <c:pt idx="2">
                  <c:v>0.82965708989805376</c:v>
                </c:pt>
                <c:pt idx="3">
                  <c:v>0.73427342734273426</c:v>
                </c:pt>
                <c:pt idx="4">
                  <c:v>0.88098267593226975</c:v>
                </c:pt>
                <c:pt idx="5">
                  <c:v>0.87895002523977794</c:v>
                </c:pt>
                <c:pt idx="6">
                  <c:v>0.91823323906172016</c:v>
                </c:pt>
                <c:pt idx="7">
                  <c:v>0.90067248975805825</c:v>
                </c:pt>
                <c:pt idx="8">
                  <c:v>0.9198915274113163</c:v>
                </c:pt>
                <c:pt idx="9">
                  <c:v>0.91557041991824606</c:v>
                </c:pt>
                <c:pt idx="10">
                  <c:v>0.93204231665770132</c:v>
                </c:pt>
                <c:pt idx="11">
                  <c:v>0.95018292208297661</c:v>
                </c:pt>
                <c:pt idx="12">
                  <c:v>0.93891834570519617</c:v>
                </c:pt>
                <c:pt idx="13">
                  <c:v>0.94682755420009279</c:v>
                </c:pt>
              </c:numCache>
            </c:numRef>
          </c:val>
          <c:extLst>
            <c:ext xmlns:c16="http://schemas.microsoft.com/office/drawing/2014/chart" uri="{C3380CC4-5D6E-409C-BE32-E72D297353CC}">
              <c16:uniqueId val="{00000000-CFE7-41F5-8226-3574B027A414}"/>
            </c:ext>
          </c:extLst>
        </c:ser>
        <c:ser>
          <c:idx val="11"/>
          <c:order val="2"/>
          <c:tx>
            <c:v>Presentadas por la víctima (%)</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PAREJA-EXPAREJA'!$E$65:$R$65</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PAREJA-EXPAREJA'!$E$77:$R$77</c:f>
              <c:numCache>
                <c:formatCode>0.0%</c:formatCode>
                <c:ptCount val="14"/>
                <c:pt idx="0">
                  <c:v>0.10792552315043664</c:v>
                </c:pt>
                <c:pt idx="1">
                  <c:v>0.17030373207446334</c:v>
                </c:pt>
                <c:pt idx="2">
                  <c:v>0.11102873030583874</c:v>
                </c:pt>
                <c:pt idx="3">
                  <c:v>0.20102010201020101</c:v>
                </c:pt>
                <c:pt idx="4">
                  <c:v>7.0568660076343354E-2</c:v>
                </c:pt>
                <c:pt idx="5">
                  <c:v>4.6845027763755681E-2</c:v>
                </c:pt>
                <c:pt idx="6">
                  <c:v>3.4104142405589753E-2</c:v>
                </c:pt>
                <c:pt idx="7">
                  <c:v>4.4059673803818505E-2</c:v>
                </c:pt>
                <c:pt idx="8">
                  <c:v>2.535913221929053E-2</c:v>
                </c:pt>
                <c:pt idx="9">
                  <c:v>2.0364176885916015E-2</c:v>
                </c:pt>
                <c:pt idx="10">
                  <c:v>1.9544558006096467E-2</c:v>
                </c:pt>
                <c:pt idx="11">
                  <c:v>1.5178640927843077E-2</c:v>
                </c:pt>
                <c:pt idx="12">
                  <c:v>4.8780487804878049E-3</c:v>
                </c:pt>
                <c:pt idx="13">
                  <c:v>6.0332825034807398E-3</c:v>
                </c:pt>
              </c:numCache>
            </c:numRef>
          </c:val>
          <c:extLst>
            <c:ext xmlns:c16="http://schemas.microsoft.com/office/drawing/2014/chart" uri="{C3380CC4-5D6E-409C-BE32-E72D297353CC}">
              <c16:uniqueId val="{00000001-CFE7-41F5-8226-3574B027A414}"/>
            </c:ext>
          </c:extLst>
        </c:ser>
        <c:dLbls>
          <c:showLegendKey val="0"/>
          <c:showVal val="0"/>
          <c:showCatName val="0"/>
          <c:showSerName val="0"/>
          <c:showPercent val="0"/>
          <c:showBubbleSize val="0"/>
        </c:dLbls>
        <c:gapWidth val="20"/>
        <c:overlap val="100"/>
        <c:axId val="1071565016"/>
        <c:axId val="1071560696"/>
        <c:extLst>
          <c:ext xmlns:c15="http://schemas.microsoft.com/office/drawing/2012/chart" uri="{02D57815-91ED-43cb-92C2-25804820EDAC}">
            <c15:filteredBarSeries>
              <c15:ser>
                <c:idx val="1"/>
                <c:order val="0"/>
                <c:tx>
                  <c:v>Denuncias presentadas en Madrid (Nº)</c:v>
                </c:tx>
                <c:spPr>
                  <a:solidFill>
                    <a:schemeClr val="accent2"/>
                  </a:solidFill>
                  <a:ln>
                    <a:noFill/>
                  </a:ln>
                  <a:effectLst/>
                </c:spPr>
                <c:invertIfNegative val="0"/>
                <c:dLbls>
                  <c:spPr>
                    <a:solidFill>
                      <a:srgbClr val="F09456"/>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c:ext uri="{02D57815-91ED-43cb-92C2-25804820EDAC}">
                        <c15:formulaRef>
                          <c15:sqref>'1.VIOLENCIA PAREJA-EXPAREJA'!$E$67:$R$67</c15:sqref>
                        </c15:formulaRef>
                      </c:ext>
                    </c:extLst>
                    <c:numCache>
                      <c:formatCode>[&lt;1]0.####;#,##0</c:formatCode>
                      <c:ptCount val="14"/>
                      <c:pt idx="0">
                        <c:v>12138</c:v>
                      </c:pt>
                      <c:pt idx="1">
                        <c:v>11227</c:v>
                      </c:pt>
                      <c:pt idx="2">
                        <c:v>10790</c:v>
                      </c:pt>
                      <c:pt idx="3">
                        <c:v>9999</c:v>
                      </c:pt>
                      <c:pt idx="4">
                        <c:v>10217</c:v>
                      </c:pt>
                      <c:pt idx="5">
                        <c:v>9905</c:v>
                      </c:pt>
                      <c:pt idx="6">
                        <c:v>12022</c:v>
                      </c:pt>
                      <c:pt idx="7">
                        <c:v>12937</c:v>
                      </c:pt>
                      <c:pt idx="8">
                        <c:v>13644</c:v>
                      </c:pt>
                      <c:pt idx="9">
                        <c:v>13455</c:v>
                      </c:pt>
                      <c:pt idx="10">
                        <c:v>11154</c:v>
                      </c:pt>
                      <c:pt idx="11">
                        <c:v>12847</c:v>
                      </c:pt>
                      <c:pt idx="12">
                        <c:v>14145</c:v>
                      </c:pt>
                      <c:pt idx="13">
                        <c:v>15083</c:v>
                      </c:pt>
                    </c:numCache>
                  </c:numRef>
                </c:val>
                <c:extLst>
                  <c:ext xmlns:c16="http://schemas.microsoft.com/office/drawing/2014/chart" uri="{C3380CC4-5D6E-409C-BE32-E72D297353CC}">
                    <c16:uniqueId val="{00000002-CFE7-41F5-8226-3574B027A414}"/>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'1.VIOLENCIA PAREJA-EXPAREJA'!$C$66:$D$66</c15:sqref>
                        </c15:formulaRef>
                      </c:ext>
                    </c:extLst>
                    <c:strCache>
                      <c:ptCount val="2"/>
                      <c:pt idx="0">
                        <c:v>Todos los partidos judiciales de la Comunidad de Madrid</c:v>
                      </c:pt>
                      <c:pt idx="1">
                        <c:v>Total (Nº)</c:v>
                      </c:pt>
                    </c:strCache>
                  </c:strRef>
                </c:tx>
                <c:spPr>
                  <a:solidFill>
                    <a:schemeClr val="accent1"/>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PAREJA-EXPAREJA'!$E$66:$R$66</c15:sqref>
                        </c15:formulaRef>
                      </c:ext>
                    </c:extLst>
                    <c:numCache>
                      <c:formatCode>[&lt;1]0.####;#,##0</c:formatCode>
                      <c:ptCount val="14"/>
                      <c:pt idx="0">
                        <c:v>21195</c:v>
                      </c:pt>
                      <c:pt idx="1">
                        <c:v>20708</c:v>
                      </c:pt>
                      <c:pt idx="2">
                        <c:v>20935</c:v>
                      </c:pt>
                      <c:pt idx="3">
                        <c:v>19506</c:v>
                      </c:pt>
                      <c:pt idx="4">
                        <c:v>19270</c:v>
                      </c:pt>
                      <c:pt idx="5">
                        <c:v>18527</c:v>
                      </c:pt>
                      <c:pt idx="6">
                        <c:v>21535</c:v>
                      </c:pt>
                      <c:pt idx="7">
                        <c:v>26959</c:v>
                      </c:pt>
                      <c:pt idx="8">
                        <c:v>26965</c:v>
                      </c:pt>
                      <c:pt idx="9">
                        <c:v>26166</c:v>
                      </c:pt>
                      <c:pt idx="10">
                        <c:v>22463</c:v>
                      </c:pt>
                      <c:pt idx="11">
                        <c:v>25454</c:v>
                      </c:pt>
                      <c:pt idx="12">
                        <c:v>27798</c:v>
                      </c:pt>
                      <c:pt idx="13">
                        <c:v>30032</c:v>
                      </c:pt>
                    </c:numCache>
                  </c:numRef>
                </c:val>
                <c:extLst xmlns:c15="http://schemas.microsoft.com/office/drawing/2012/chart">
                  <c:ext xmlns:c16="http://schemas.microsoft.com/office/drawing/2014/chart" uri="{C3380CC4-5D6E-409C-BE32-E72D297353CC}">
                    <c16:uniqueId val="{00000003-CFE7-41F5-8226-3574B027A414}"/>
                  </c:ext>
                </c:extLst>
              </c15:ser>
            </c15:filteredBarSeries>
            <c15:filteredBarSeries>
              <c15:ser>
                <c:idx val="2"/>
                <c:order val="4"/>
                <c:tx>
                  <c:strRef>
                    <c:extLst xmlns:c15="http://schemas.microsoft.com/office/drawing/2012/chart">
                      <c:ext xmlns:c15="http://schemas.microsoft.com/office/drawing/2012/chart" uri="{02D57815-91ED-43cb-92C2-25804820EDAC}">
                        <c15:formulaRef>
                          <c15:sqref>'1.VIOLENCIA PAREJA-EXPAREJA'!$C$68:$D$68</c15:sqref>
                        </c15:formulaRef>
                      </c:ext>
                    </c:extLst>
                    <c:strCache>
                      <c:ptCount val="2"/>
                      <c:pt idx="0">
                        <c:v>Partido judicial de Madrid ciudad</c:v>
                      </c:pt>
                      <c:pt idx="1">
                        <c:v>% Madrid sobre CAM</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PAREJA-EXPAREJA'!$E$68:$R$68</c15:sqref>
                        </c15:formulaRef>
                      </c:ext>
                    </c:extLst>
                    <c:numCache>
                      <c:formatCode>0%</c:formatCode>
                      <c:ptCount val="14"/>
                      <c:pt idx="0">
                        <c:v>0.57268223637650384</c:v>
                      </c:pt>
                      <c:pt idx="1">
                        <c:v>0.54215762024338421</c:v>
                      </c:pt>
                      <c:pt idx="2">
                        <c:v>0.51540482445665159</c:v>
                      </c:pt>
                      <c:pt idx="3">
                        <c:v>0.5126115041525684</c:v>
                      </c:pt>
                      <c:pt idx="4">
                        <c:v>0.53020238713025425</c:v>
                      </c:pt>
                      <c:pt idx="5">
                        <c:v>0.53462514168510822</c:v>
                      </c:pt>
                      <c:pt idx="6">
                        <c:v>0.55825400510796375</c:v>
                      </c:pt>
                      <c:pt idx="7">
                        <c:v>0.47987685003152936</c:v>
                      </c:pt>
                      <c:pt idx="8">
                        <c:v>0.50598924531800482</c:v>
                      </c:pt>
                      <c:pt idx="9">
                        <c:v>0.51421692272414588</c:v>
                      </c:pt>
                      <c:pt idx="10">
                        <c:v>0.4965498820282242</c:v>
                      </c:pt>
                      <c:pt idx="11">
                        <c:v>0.50471438673685864</c:v>
                      </c:pt>
                      <c:pt idx="12">
                        <c:v>0.50884955752212391</c:v>
                      </c:pt>
                      <c:pt idx="13">
                        <c:v>0.50223095364944059</c:v>
                      </c:pt>
                    </c:numCache>
                  </c:numRef>
                </c:val>
                <c:extLst xmlns:c15="http://schemas.microsoft.com/office/drawing/2012/chart">
                  <c:ext xmlns:c16="http://schemas.microsoft.com/office/drawing/2014/chart" uri="{C3380CC4-5D6E-409C-BE32-E72D297353CC}">
                    <c16:uniqueId val="{00000004-CFE7-41F5-8226-3574B027A414}"/>
                  </c:ext>
                </c:extLst>
              </c15:ser>
            </c15:filteredBarSeries>
            <c15:filteredBarSeries>
              <c15:ser>
                <c:idx val="3"/>
                <c:order val="5"/>
                <c:tx>
                  <c:strRef>
                    <c:extLst xmlns:c15="http://schemas.microsoft.com/office/drawing/2012/chart">
                      <c:ext xmlns:c15="http://schemas.microsoft.com/office/drawing/2012/chart" uri="{02D57815-91ED-43cb-92C2-25804820EDAC}">
                        <c15:formulaRef>
                          <c15:sqref>'1.VIOLENCIA PAREJA-EXPAREJA'!$C$69:$D$69</c15:sqref>
                        </c15:formulaRef>
                      </c:ext>
                    </c:extLst>
                    <c:strCache>
                      <c:ptCount val="2"/>
                      <c:pt idx="0">
                        <c:v>Partido judicial de Madrid ciudad</c:v>
                      </c:pt>
                      <c:pt idx="1">
                        <c:v>Presentada directamente por victima</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PAREJA-EXPAREJA'!$E$69:$R$69</c15:sqref>
                        </c15:formulaRef>
                      </c:ext>
                    </c:extLst>
                    <c:numCache>
                      <c:formatCode>[&lt;1]0.####;#,##0</c:formatCode>
                      <c:ptCount val="14"/>
                      <c:pt idx="0">
                        <c:v>1310</c:v>
                      </c:pt>
                      <c:pt idx="1">
                        <c:v>1912</c:v>
                      </c:pt>
                      <c:pt idx="2">
                        <c:v>1198</c:v>
                      </c:pt>
                      <c:pt idx="3">
                        <c:v>2010</c:v>
                      </c:pt>
                      <c:pt idx="4">
                        <c:v>721</c:v>
                      </c:pt>
                      <c:pt idx="5">
                        <c:v>464</c:v>
                      </c:pt>
                      <c:pt idx="6">
                        <c:v>410</c:v>
                      </c:pt>
                      <c:pt idx="7">
                        <c:v>570</c:v>
                      </c:pt>
                      <c:pt idx="8">
                        <c:v>346</c:v>
                      </c:pt>
                      <c:pt idx="9">
                        <c:v>274</c:v>
                      </c:pt>
                      <c:pt idx="10">
                        <c:v>218</c:v>
                      </c:pt>
                      <c:pt idx="11">
                        <c:v>195</c:v>
                      </c:pt>
                      <c:pt idx="12">
                        <c:v>69</c:v>
                      </c:pt>
                      <c:pt idx="13">
                        <c:v>91</c:v>
                      </c:pt>
                    </c:numCache>
                  </c:numRef>
                </c:val>
                <c:extLst xmlns:c15="http://schemas.microsoft.com/office/drawing/2012/chart">
                  <c:ext xmlns:c16="http://schemas.microsoft.com/office/drawing/2014/chart" uri="{C3380CC4-5D6E-409C-BE32-E72D297353CC}">
                    <c16:uniqueId val="{00000005-CFE7-41F5-8226-3574B027A414}"/>
                  </c:ext>
                </c:extLst>
              </c15:ser>
            </c15:filteredBarSeries>
            <c15:filteredBarSeries>
              <c15:ser>
                <c:idx val="4"/>
                <c:order val="6"/>
                <c:tx>
                  <c:strRef>
                    <c:extLst xmlns:c15="http://schemas.microsoft.com/office/drawing/2012/chart">
                      <c:ext xmlns:c15="http://schemas.microsoft.com/office/drawing/2012/chart" uri="{02D57815-91ED-43cb-92C2-25804820EDAC}">
                        <c15:formulaRef>
                          <c15:sqref>'1.VIOLENCIA PAREJA-EXPAREJA'!$C$70:$D$70</c15:sqref>
                        </c15:formulaRef>
                      </c:ext>
                    </c:extLst>
                    <c:strCache>
                      <c:ptCount val="2"/>
                      <c:pt idx="0">
                        <c:v>Partido judicial de Madrid ciudad</c:v>
                      </c:pt>
                      <c:pt idx="1">
                        <c:v>Presentada directamente por familiares</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PAREJA-EXPAREJA'!$E$70:$R$70</c15:sqref>
                        </c15:formulaRef>
                      </c:ext>
                    </c:extLst>
                    <c:numCache>
                      <c:formatCode>[&lt;1]0.####;#,##0</c:formatCode>
                      <c:ptCount val="14"/>
                      <c:pt idx="0">
                        <c:v>14</c:v>
                      </c:pt>
                      <c:pt idx="1">
                        <c:v>27</c:v>
                      </c:pt>
                      <c:pt idx="2">
                        <c:v>13</c:v>
                      </c:pt>
                      <c:pt idx="3">
                        <c:v>17</c:v>
                      </c:pt>
                      <c:pt idx="4">
                        <c:v>27</c:v>
                      </c:pt>
                      <c:pt idx="5">
                        <c:v>189</c:v>
                      </c:pt>
                      <c:pt idx="6">
                        <c:v>46</c:v>
                      </c:pt>
                      <c:pt idx="7">
                        <c:v>50</c:v>
                      </c:pt>
                      <c:pt idx="8">
                        <c:v>27</c:v>
                      </c:pt>
                      <c:pt idx="9">
                        <c:v>26</c:v>
                      </c:pt>
                      <c:pt idx="10">
                        <c:v>14</c:v>
                      </c:pt>
                      <c:pt idx="11">
                        <c:v>21</c:v>
                      </c:pt>
                      <c:pt idx="12">
                        <c:v>30</c:v>
                      </c:pt>
                      <c:pt idx="13">
                        <c:v>14</c:v>
                      </c:pt>
                    </c:numCache>
                  </c:numRef>
                </c:val>
                <c:extLst xmlns:c15="http://schemas.microsoft.com/office/drawing/2012/chart">
                  <c:ext xmlns:c16="http://schemas.microsoft.com/office/drawing/2014/chart" uri="{C3380CC4-5D6E-409C-BE32-E72D297353CC}">
                    <c16:uniqueId val="{00000006-CFE7-41F5-8226-3574B027A414}"/>
                  </c:ext>
                </c:extLst>
              </c15:ser>
            </c15:filteredBarSeries>
            <c15:filteredBarSeries>
              <c15:ser>
                <c:idx val="5"/>
                <c:order val="7"/>
                <c:tx>
                  <c:strRef>
                    <c:extLst xmlns:c15="http://schemas.microsoft.com/office/drawing/2012/chart">
                      <c:ext xmlns:c15="http://schemas.microsoft.com/office/drawing/2012/chart" uri="{02D57815-91ED-43cb-92C2-25804820EDAC}">
                        <c15:formulaRef>
                          <c15:sqref>'1.VIOLENCIA PAREJA-EXPAREJA'!$C$71:$D$71</c15:sqref>
                        </c15:formulaRef>
                      </c:ext>
                    </c:extLst>
                    <c:strCache>
                      <c:ptCount val="2"/>
                      <c:pt idx="0">
                        <c:v>Partido judicial de Madrid ciudad</c:v>
                      </c:pt>
                      <c:pt idx="1">
                        <c:v>Atestados policiales - con denuncia victima</c:v>
                      </c:pt>
                    </c:strCache>
                  </c:strRef>
                </c:tx>
                <c:spPr>
                  <a:solidFill>
                    <a:schemeClr val="accent6"/>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PAREJA-EXPAREJA'!$E$71:$R$71</c15:sqref>
                        </c15:formulaRef>
                      </c:ext>
                    </c:extLst>
                    <c:numCache>
                      <c:formatCode>[&lt;1]0.####;#,##0</c:formatCode>
                      <c:ptCount val="14"/>
                      <c:pt idx="0">
                        <c:v>8006</c:v>
                      </c:pt>
                      <c:pt idx="1">
                        <c:v>6127</c:v>
                      </c:pt>
                      <c:pt idx="2">
                        <c:v>6737</c:v>
                      </c:pt>
                      <c:pt idx="3">
                        <c:v>5535</c:v>
                      </c:pt>
                      <c:pt idx="4">
                        <c:v>6896</c:v>
                      </c:pt>
                      <c:pt idx="5">
                        <c:v>6561</c:v>
                      </c:pt>
                      <c:pt idx="6">
                        <c:v>8063</c:v>
                      </c:pt>
                      <c:pt idx="7">
                        <c:v>7814</c:v>
                      </c:pt>
                      <c:pt idx="8">
                        <c:v>8389</c:v>
                      </c:pt>
                      <c:pt idx="9">
                        <c:v>9029</c:v>
                      </c:pt>
                      <c:pt idx="10">
                        <c:v>7942</c:v>
                      </c:pt>
                      <c:pt idx="11">
                        <c:v>9820</c:v>
                      </c:pt>
                      <c:pt idx="12">
                        <c:v>10962</c:v>
                      </c:pt>
                      <c:pt idx="13">
                        <c:v>10915</c:v>
                      </c:pt>
                    </c:numCache>
                  </c:numRef>
                </c:val>
                <c:extLst xmlns:c15="http://schemas.microsoft.com/office/drawing/2012/chart">
                  <c:ext xmlns:c16="http://schemas.microsoft.com/office/drawing/2014/chart" uri="{C3380CC4-5D6E-409C-BE32-E72D297353CC}">
                    <c16:uniqueId val="{00000007-CFE7-41F5-8226-3574B027A414}"/>
                  </c:ext>
                </c:extLst>
              </c15:ser>
            </c15:filteredBarSeries>
            <c15:filteredBarSeries>
              <c15:ser>
                <c:idx val="6"/>
                <c:order val="8"/>
                <c:tx>
                  <c:strRef>
                    <c:extLst xmlns:c15="http://schemas.microsoft.com/office/drawing/2012/chart">
                      <c:ext xmlns:c15="http://schemas.microsoft.com/office/drawing/2012/chart" uri="{02D57815-91ED-43cb-92C2-25804820EDAC}">
                        <c15:formulaRef>
                          <c15:sqref>'1.VIOLENCIA PAREJA-EXPAREJA'!$C$72:$D$72</c15:sqref>
                        </c15:formulaRef>
                      </c:ext>
                    </c:extLst>
                    <c:strCache>
                      <c:ptCount val="2"/>
                      <c:pt idx="0">
                        <c:v>Partido judicial de Madrid ciudad</c:v>
                      </c:pt>
                      <c:pt idx="1">
                        <c:v>Atestados policiales - con denuncia familiar</c:v>
                      </c:pt>
                    </c:strCache>
                  </c:strRef>
                </c:tx>
                <c:spPr>
                  <a:solidFill>
                    <a:schemeClr val="accent1">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PAREJA-EXPAREJA'!$E$72:$R$72</c15:sqref>
                        </c15:formulaRef>
                      </c:ext>
                    </c:extLst>
                    <c:numCache>
                      <c:formatCode>[&lt;1]0.####;#,##0</c:formatCode>
                      <c:ptCount val="14"/>
                      <c:pt idx="0">
                        <c:v>100</c:v>
                      </c:pt>
                      <c:pt idx="1">
                        <c:v>74</c:v>
                      </c:pt>
                      <c:pt idx="2">
                        <c:v>68</c:v>
                      </c:pt>
                      <c:pt idx="3">
                        <c:v>52</c:v>
                      </c:pt>
                      <c:pt idx="4">
                        <c:v>81</c:v>
                      </c:pt>
                      <c:pt idx="5">
                        <c:v>114</c:v>
                      </c:pt>
                      <c:pt idx="6">
                        <c:v>75</c:v>
                      </c:pt>
                      <c:pt idx="7">
                        <c:v>182</c:v>
                      </c:pt>
                      <c:pt idx="8">
                        <c:v>80</c:v>
                      </c:pt>
                      <c:pt idx="9">
                        <c:v>371</c:v>
                      </c:pt>
                      <c:pt idx="10">
                        <c:v>208</c:v>
                      </c:pt>
                      <c:pt idx="11">
                        <c:v>145</c:v>
                      </c:pt>
                      <c:pt idx="12">
                        <c:v>182</c:v>
                      </c:pt>
                      <c:pt idx="13">
                        <c:v>339</c:v>
                      </c:pt>
                    </c:numCache>
                  </c:numRef>
                </c:val>
                <c:extLst xmlns:c15="http://schemas.microsoft.com/office/drawing/2012/chart">
                  <c:ext xmlns:c16="http://schemas.microsoft.com/office/drawing/2014/chart" uri="{C3380CC4-5D6E-409C-BE32-E72D297353CC}">
                    <c16:uniqueId val="{00000008-CFE7-41F5-8226-3574B027A414}"/>
                  </c:ext>
                </c:extLst>
              </c15:ser>
            </c15:filteredBarSeries>
            <c15:filteredBarSeries>
              <c15:ser>
                <c:idx val="7"/>
                <c:order val="9"/>
                <c:tx>
                  <c:strRef>
                    <c:extLst xmlns:c15="http://schemas.microsoft.com/office/drawing/2012/chart">
                      <c:ext xmlns:c15="http://schemas.microsoft.com/office/drawing/2012/chart" uri="{02D57815-91ED-43cb-92C2-25804820EDAC}">
                        <c15:formulaRef>
                          <c15:sqref>'1.VIOLENCIA PAREJA-EXPAREJA'!$C$73:$D$73</c15:sqref>
                        </c15:formulaRef>
                      </c:ext>
                    </c:extLst>
                    <c:strCache>
                      <c:ptCount val="2"/>
                      <c:pt idx="0">
                        <c:v>Partido judicial de Madrid ciudad</c:v>
                      </c:pt>
                      <c:pt idx="1">
                        <c:v>Atestados policiales - por intervención directa policial</c:v>
                      </c:pt>
                    </c:strCache>
                  </c:strRef>
                </c:tx>
                <c:spPr>
                  <a:solidFill>
                    <a:schemeClr val="accent2">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PAREJA-EXPAREJA'!$E$73:$R$73</c15:sqref>
                        </c15:formulaRef>
                      </c:ext>
                    </c:extLst>
                    <c:numCache>
                      <c:formatCode>[&lt;1]0.####;#,##0</c:formatCode>
                      <c:ptCount val="14"/>
                      <c:pt idx="0">
                        <c:v>2425</c:v>
                      </c:pt>
                      <c:pt idx="1">
                        <c:v>2702</c:v>
                      </c:pt>
                      <c:pt idx="2">
                        <c:v>2147</c:v>
                      </c:pt>
                      <c:pt idx="3">
                        <c:v>1755</c:v>
                      </c:pt>
                      <c:pt idx="4">
                        <c:v>2024</c:v>
                      </c:pt>
                      <c:pt idx="5">
                        <c:v>2031</c:v>
                      </c:pt>
                      <c:pt idx="6">
                        <c:v>2901</c:v>
                      </c:pt>
                      <c:pt idx="7">
                        <c:v>3656</c:v>
                      </c:pt>
                      <c:pt idx="8">
                        <c:v>4082</c:v>
                      </c:pt>
                      <c:pt idx="9">
                        <c:v>2919</c:v>
                      </c:pt>
                      <c:pt idx="10">
                        <c:v>2246</c:v>
                      </c:pt>
                      <c:pt idx="11">
                        <c:v>2242</c:v>
                      </c:pt>
                      <c:pt idx="12">
                        <c:v>2137</c:v>
                      </c:pt>
                      <c:pt idx="13">
                        <c:v>3027</c:v>
                      </c:pt>
                    </c:numCache>
                  </c:numRef>
                </c:val>
                <c:extLst xmlns:c15="http://schemas.microsoft.com/office/drawing/2012/chart">
                  <c:ext xmlns:c16="http://schemas.microsoft.com/office/drawing/2014/chart" uri="{C3380CC4-5D6E-409C-BE32-E72D297353CC}">
                    <c16:uniqueId val="{00000009-CFE7-41F5-8226-3574B027A414}"/>
                  </c:ext>
                </c:extLst>
              </c15:ser>
            </c15:filteredBarSeries>
            <c15:filteredBarSeries>
              <c15:ser>
                <c:idx val="8"/>
                <c:order val="10"/>
                <c:tx>
                  <c:strRef>
                    <c:extLst xmlns:c15="http://schemas.microsoft.com/office/drawing/2012/chart">
                      <c:ext xmlns:c15="http://schemas.microsoft.com/office/drawing/2012/chart" uri="{02D57815-91ED-43cb-92C2-25804820EDAC}">
                        <c15:formulaRef>
                          <c15:sqref>'1.VIOLENCIA PAREJA-EXPAREJA'!$C$74:$D$74</c15:sqref>
                        </c15:formulaRef>
                      </c:ext>
                    </c:extLst>
                    <c:strCache>
                      <c:ptCount val="2"/>
                      <c:pt idx="0">
                        <c:v>Partido judicial de Madrid ciudad</c:v>
                      </c:pt>
                      <c:pt idx="1">
                        <c:v>Parte de lesiones</c:v>
                      </c:pt>
                    </c:strCache>
                  </c:strRef>
                </c:tx>
                <c:spPr>
                  <a:solidFill>
                    <a:schemeClr val="accent3">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PAREJA-EXPAREJA'!$E$74:$R$74</c15:sqref>
                        </c15:formulaRef>
                      </c:ext>
                    </c:extLst>
                    <c:numCache>
                      <c:formatCode>[&lt;1]0.####;#,##0</c:formatCode>
                      <c:ptCount val="14"/>
                      <c:pt idx="0">
                        <c:v>273</c:v>
                      </c:pt>
                      <c:pt idx="1">
                        <c:v>367</c:v>
                      </c:pt>
                      <c:pt idx="2">
                        <c:v>581</c:v>
                      </c:pt>
                      <c:pt idx="3">
                        <c:v>567</c:v>
                      </c:pt>
                      <c:pt idx="4">
                        <c:v>407</c:v>
                      </c:pt>
                      <c:pt idx="5">
                        <c:v>471</c:v>
                      </c:pt>
                      <c:pt idx="6">
                        <c:v>438</c:v>
                      </c:pt>
                      <c:pt idx="7">
                        <c:v>540</c:v>
                      </c:pt>
                      <c:pt idx="8">
                        <c:v>589</c:v>
                      </c:pt>
                      <c:pt idx="9">
                        <c:v>797</c:v>
                      </c:pt>
                      <c:pt idx="10">
                        <c:v>476</c:v>
                      </c:pt>
                      <c:pt idx="11">
                        <c:v>368</c:v>
                      </c:pt>
                      <c:pt idx="12">
                        <c:v>610</c:v>
                      </c:pt>
                      <c:pt idx="13">
                        <c:v>3027</c:v>
                      </c:pt>
                    </c:numCache>
                  </c:numRef>
                </c:val>
                <c:extLst xmlns:c15="http://schemas.microsoft.com/office/drawing/2012/chart">
                  <c:ext xmlns:c16="http://schemas.microsoft.com/office/drawing/2014/chart" uri="{C3380CC4-5D6E-409C-BE32-E72D297353CC}">
                    <c16:uniqueId val="{0000000A-CFE7-41F5-8226-3574B027A414}"/>
                  </c:ext>
                </c:extLst>
              </c15:ser>
            </c15:filteredBarSeries>
            <c15:filteredBarSeries>
              <c15:ser>
                <c:idx val="9"/>
                <c:order val="11"/>
                <c:tx>
                  <c:strRef>
                    <c:extLst xmlns:c15="http://schemas.microsoft.com/office/drawing/2012/chart">
                      <c:ext xmlns:c15="http://schemas.microsoft.com/office/drawing/2012/chart" uri="{02D57815-91ED-43cb-92C2-25804820EDAC}">
                        <c15:formulaRef>
                          <c15:sqref>'1.VIOLENCIA PAREJA-EXPAREJA'!$C$75:$D$75</c15:sqref>
                        </c15:formulaRef>
                      </c:ext>
                    </c:extLst>
                    <c:strCache>
                      <c:ptCount val="2"/>
                      <c:pt idx="0">
                        <c:v>Partido judicial de Madrid ciudad</c:v>
                      </c:pt>
                      <c:pt idx="1">
                        <c:v>Servicios asistencia-Terceros  en general</c:v>
                      </c:pt>
                    </c:strCache>
                  </c:strRef>
                </c:tx>
                <c:spPr>
                  <a:solidFill>
                    <a:schemeClr val="accent4">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PAREJA-EXPAREJA'!$E$75:$R$75</c15:sqref>
                        </c15:formulaRef>
                      </c:ext>
                    </c:extLst>
                    <c:numCache>
                      <c:formatCode>[&lt;1]0.####;#,##0</c:formatCode>
                      <c:ptCount val="14"/>
                      <c:pt idx="0">
                        <c:v>10</c:v>
                      </c:pt>
                      <c:pt idx="1">
                        <c:v>18</c:v>
                      </c:pt>
                      <c:pt idx="2">
                        <c:v>46</c:v>
                      </c:pt>
                      <c:pt idx="3">
                        <c:v>63</c:v>
                      </c:pt>
                      <c:pt idx="4">
                        <c:v>61</c:v>
                      </c:pt>
                      <c:pt idx="5">
                        <c:v>75</c:v>
                      </c:pt>
                      <c:pt idx="6">
                        <c:v>89</c:v>
                      </c:pt>
                      <c:pt idx="7">
                        <c:v>125</c:v>
                      </c:pt>
                      <c:pt idx="8">
                        <c:v>131</c:v>
                      </c:pt>
                      <c:pt idx="9">
                        <c:v>39</c:v>
                      </c:pt>
                      <c:pt idx="10">
                        <c:v>50</c:v>
                      </c:pt>
                      <c:pt idx="11">
                        <c:v>56</c:v>
                      </c:pt>
                      <c:pt idx="12">
                        <c:v>155</c:v>
                      </c:pt>
                      <c:pt idx="13">
                        <c:v>63</c:v>
                      </c:pt>
                    </c:numCache>
                  </c:numRef>
                </c:val>
                <c:extLst xmlns:c15="http://schemas.microsoft.com/office/drawing/2012/chart">
                  <c:ext xmlns:c16="http://schemas.microsoft.com/office/drawing/2014/chart" uri="{C3380CC4-5D6E-409C-BE32-E72D297353CC}">
                    <c16:uniqueId val="{0000000B-CFE7-41F5-8226-3574B027A414}"/>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'1.VIOLENCIA PAREJA-EXPAREJA'!$C$78:$D$78</c15:sqref>
                        </c15:formulaRef>
                      </c:ext>
                    </c:extLst>
                    <c:strCache>
                      <c:ptCount val="2"/>
                      <c:pt idx="0">
                        <c:v>Todos los partidos judiciales de la Comunidad de Madrid</c:v>
                      </c:pt>
                      <c:pt idx="1">
                        <c:v>Mujeres extranjeras victimas de violencia de género en las denuncias presentadas (%)</c:v>
                      </c:pt>
                    </c:strCache>
                  </c:strRef>
                </c:tx>
                <c:spPr>
                  <a:solidFill>
                    <a:schemeClr val="accent1">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PAREJA-EXPAREJA'!$E$78:$R$78</c15:sqref>
                        </c15:formulaRef>
                      </c:ext>
                    </c:extLst>
                    <c:numCache>
                      <c:formatCode>0.0%</c:formatCode>
                      <c:ptCount val="14"/>
                      <c:pt idx="7" formatCode="0%">
                        <c:v>0.42</c:v>
                      </c:pt>
                      <c:pt idx="8" formatCode="0%">
                        <c:v>0.433</c:v>
                      </c:pt>
                      <c:pt idx="9" formatCode="0%">
                        <c:v>0.45</c:v>
                      </c:pt>
                      <c:pt idx="10" formatCode="0%">
                        <c:v>0.435</c:v>
                      </c:pt>
                      <c:pt idx="11" formatCode="0%">
                        <c:v>0.44</c:v>
                      </c:pt>
                      <c:pt idx="12" formatCode="0%">
                        <c:v>0.441</c:v>
                      </c:pt>
                      <c:pt idx="13" formatCode="0%">
                        <c:v>0.44500000000000001</c:v>
                      </c:pt>
                    </c:numCache>
                  </c:numRef>
                </c:val>
                <c:extLst xmlns:c15="http://schemas.microsoft.com/office/drawing/2012/chart">
                  <c:ext xmlns:c16="http://schemas.microsoft.com/office/drawing/2014/chart" uri="{C3380CC4-5D6E-409C-BE32-E72D297353CC}">
                    <c16:uniqueId val="{0000000C-CFE7-41F5-8226-3574B027A414}"/>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'1.VIOLENCIA PAREJA-EXPAREJA'!$C$79:$D$79</c15:sqref>
                        </c15:formulaRef>
                      </c:ext>
                    </c:extLst>
                    <c:strCache>
                      <c:ptCount val="2"/>
                      <c:pt idx="0">
                        <c:v>Partido judicial de Madrid ciudad</c:v>
                      </c:pt>
                      <c:pt idx="1">
                        <c:v>Mujeres extranjeras victimas de violencia de género en las denuncias presentadas (%)</c:v>
                      </c:pt>
                    </c:strCache>
                  </c:strRef>
                </c:tx>
                <c:spPr>
                  <a:solidFill>
                    <a:schemeClr val="accent2">
                      <a:lumMod val="80000"/>
                      <a:lumOff val="20000"/>
                    </a:schemeClr>
                  </a:solidFill>
                  <a:ln>
                    <a:noFill/>
                  </a:ln>
                  <a:effectLst/>
                </c:spPr>
                <c:invertIfNegative val="0"/>
                <c:cat>
                  <c:numRef>
                    <c:extLst xmlns:c15="http://schemas.microsoft.com/office/drawing/2012/chart">
                      <c:ext xmlns:c15="http://schemas.microsoft.com/office/drawing/2012/chart" uri="{02D57815-91ED-43cb-92C2-25804820EDAC}">
                        <c15:formulaRef>
                          <c15:sqref>'1.VIOLENCIA PAREJA-EXPAREJA'!$E$65:$R$65</c15:sqref>
                        </c15:formulaRef>
                      </c:ext>
                    </c:extLst>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extLst xmlns:c15="http://schemas.microsoft.com/office/drawing/2012/chart">
                      <c:ext xmlns:c15="http://schemas.microsoft.com/office/drawing/2012/chart" uri="{02D57815-91ED-43cb-92C2-25804820EDAC}">
                        <c15:formulaRef>
                          <c15:sqref>'1.VIOLENCIA PAREJA-EXPAREJA'!$E$79:$R$79</c15:sqref>
                        </c15:formulaRef>
                      </c:ext>
                    </c:extLst>
                    <c:numCache>
                      <c:formatCode>0.0%</c:formatCode>
                      <c:ptCount val="14"/>
                      <c:pt idx="7" formatCode="0%">
                        <c:v>0.45200000000000001</c:v>
                      </c:pt>
                      <c:pt idx="8" formatCode="0%">
                        <c:v>0.47699999999999998</c:v>
                      </c:pt>
                      <c:pt idx="9" formatCode="0%">
                        <c:v>0.46899999999999997</c:v>
                      </c:pt>
                      <c:pt idx="10" formatCode="0%">
                        <c:v>0.48299999999999998</c:v>
                      </c:pt>
                      <c:pt idx="11" formatCode="0%">
                        <c:v>0.502</c:v>
                      </c:pt>
                      <c:pt idx="12" formatCode="0%">
                        <c:v>0.497</c:v>
                      </c:pt>
                      <c:pt idx="13" formatCode="0%">
                        <c:v>0.4945</c:v>
                      </c:pt>
                    </c:numCache>
                  </c:numRef>
                </c:val>
                <c:extLst xmlns:c15="http://schemas.microsoft.com/office/drawing/2012/chart">
                  <c:ext xmlns:c16="http://schemas.microsoft.com/office/drawing/2014/chart" uri="{C3380CC4-5D6E-409C-BE32-E72D297353CC}">
                    <c16:uniqueId val="{0000000D-CFE7-41F5-8226-3574B027A414}"/>
                  </c:ext>
                </c:extLst>
              </c15:ser>
            </c15:filteredBarSeries>
          </c:ext>
        </c:extLst>
      </c:barChart>
      <c:catAx>
        <c:axId val="1071565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1560696"/>
        <c:crosses val="autoZero"/>
        <c:auto val="1"/>
        <c:lblAlgn val="ctr"/>
        <c:lblOffset val="100"/>
        <c:noMultiLvlLbl val="0"/>
      </c:catAx>
      <c:valAx>
        <c:axId val="1071560696"/>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71565016"/>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0.18862784788144177"/>
          <c:y val="0.90104325357841553"/>
          <c:w val="0.6895799639588116"/>
          <c:h val="5.46432650009931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baseline="0">
                <a:solidFill>
                  <a:sysClr val="windowText" lastClr="000000"/>
                </a:solidFill>
                <a:latin typeface="+mn-lt"/>
                <a:ea typeface="+mn-ea"/>
                <a:cs typeface="+mn-cs"/>
              </a:rPr>
              <a:t>1.7 Menores huérfanos por feminicidios en la Comunidad de Madrid y en la ciudad de Madrid (desde 2013) </a:t>
            </a:r>
          </a:p>
        </c:rich>
      </c:tx>
      <c:overlay val="0"/>
      <c:spPr>
        <a:no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4899869799739593E-2"/>
          <c:y val="0.17923728813559317"/>
          <c:w val="0.88391902783805565"/>
          <c:h val="0.62553650073401834"/>
        </c:manualLayout>
      </c:layout>
      <c:barChart>
        <c:barDir val="col"/>
        <c:grouping val="clustered"/>
        <c:varyColors val="0"/>
        <c:ser>
          <c:idx val="0"/>
          <c:order val="0"/>
          <c:tx>
            <c:v>Menores huérfanos/as en la CAM (Nº)</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'1.VIOLENCIA PAREJA-EXPAREJA'!$E$21:$R$21</c15:sqref>
                  </c15:fullRef>
                </c:ext>
              </c:extLst>
              <c:f>'1.VIOLENCIA PAREJA-EXPAREJA'!$H$21:$R$21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'1.VIOLENCIA PAREJA-EXPAREJA'!$E$22:$R$22</c15:sqref>
                  </c15:fullRef>
                </c:ext>
              </c:extLst>
              <c:f>'1.VIOLENCIA PAREJA-EXPAREJA'!$H$22:$R$22</c:f>
              <c:numCache>
                <c:formatCode>0</c:formatCode>
                <c:ptCount val="11"/>
                <c:pt idx="0">
                  <c:v>6</c:v>
                </c:pt>
                <c:pt idx="1">
                  <c:v>7</c:v>
                </c:pt>
                <c:pt idx="2">
                  <c:v>2</c:v>
                </c:pt>
                <c:pt idx="3">
                  <c:v>0</c:v>
                </c:pt>
                <c:pt idx="4">
                  <c:v>3</c:v>
                </c:pt>
                <c:pt idx="5">
                  <c:v>3</c:v>
                </c:pt>
                <c:pt idx="6">
                  <c:v>5</c:v>
                </c:pt>
                <c:pt idx="7">
                  <c:v>2</c:v>
                </c:pt>
                <c:pt idx="8">
                  <c:v>1</c:v>
                </c:pt>
                <c:pt idx="9">
                  <c:v>5</c:v>
                </c:pt>
                <c:pt idx="10">
                  <c:v>6</c:v>
                </c:pt>
              </c:numCache>
            </c:numRef>
          </c:val>
          <c:extLst>
            <c:ext xmlns:c16="http://schemas.microsoft.com/office/drawing/2014/chart" uri="{C3380CC4-5D6E-409C-BE32-E72D297353CC}">
              <c16:uniqueId val="{00000000-C6BB-4167-9E6F-98112457FF61}"/>
            </c:ext>
          </c:extLst>
        </c:ser>
        <c:ser>
          <c:idx val="1"/>
          <c:order val="1"/>
          <c:tx>
            <c:v>Menores huérfanos/as en Madrid (Nº)</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'1.VIOLENCIA PAREJA-EXPAREJA'!$E$21:$R$21</c15:sqref>
                  </c15:fullRef>
                </c:ext>
              </c:extLst>
              <c:f>'1.VIOLENCIA PAREJA-EXPAREJA'!$H$21:$R$21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'1.VIOLENCIA PAREJA-EXPAREJA'!$E$23:$R$23</c15:sqref>
                  </c15:fullRef>
                </c:ext>
              </c:extLst>
              <c:f>'1.VIOLENCIA PAREJA-EXPAREJA'!$H$23:$R$23</c:f>
              <c:numCache>
                <c:formatCode>0</c:formatCode>
                <c:ptCount val="11"/>
                <c:pt idx="4">
                  <c:v>0</c:v>
                </c:pt>
                <c:pt idx="5">
                  <c:v>3</c:v>
                </c:pt>
                <c:pt idx="6">
                  <c:v>1</c:v>
                </c:pt>
                <c:pt idx="7">
                  <c:v>0</c:v>
                </c:pt>
                <c:pt idx="8">
                  <c:v>0</c:v>
                </c:pt>
                <c:pt idx="9">
                  <c:v>1</c:v>
                </c:pt>
                <c:pt idx="10">
                  <c:v>4</c:v>
                </c:pt>
              </c:numCache>
            </c:numRef>
          </c:val>
          <c:extLst>
            <c:ext xmlns:c16="http://schemas.microsoft.com/office/drawing/2014/chart" uri="{C3380CC4-5D6E-409C-BE32-E72D297353CC}">
              <c16:uniqueId val="{00000001-C6BB-4167-9E6F-98112457FF61}"/>
            </c:ext>
          </c:extLst>
        </c:ser>
        <c:dLbls>
          <c:showLegendKey val="0"/>
          <c:showVal val="0"/>
          <c:showCatName val="0"/>
          <c:showSerName val="0"/>
          <c:showPercent val="0"/>
          <c:showBubbleSize val="0"/>
        </c:dLbls>
        <c:gapWidth val="219"/>
        <c:overlap val="-27"/>
        <c:axId val="1120233440"/>
        <c:axId val="1120235960"/>
      </c:barChart>
      <c:lineChart>
        <c:grouping val="standard"/>
        <c:varyColors val="0"/>
        <c:dLbls>
          <c:showLegendKey val="0"/>
          <c:showVal val="0"/>
          <c:showCatName val="0"/>
          <c:showSerName val="0"/>
          <c:showPercent val="0"/>
          <c:showBubbleSize val="0"/>
        </c:dLbls>
        <c:marker val="1"/>
        <c:smooth val="0"/>
        <c:axId val="1120233440"/>
        <c:axId val="1120235960"/>
        <c:extLst>
          <c:ext xmlns:c15="http://schemas.microsoft.com/office/drawing/2012/chart" uri="{02D57815-91ED-43cb-92C2-25804820EDAC}">
            <c15:filteredLineSeries>
              <c15:ser>
                <c:idx val="2"/>
                <c:order val="2"/>
                <c:tx>
                  <c:strRef>
                    <c:extLst>
                      <c:ext uri="{02D57815-91ED-43cb-92C2-25804820EDAC}">
                        <c15:formulaRef>
                          <c15:sqref>'1.VIOLENCIA PAREJA-EXPAREJA'!$B$24:$D$24</c15:sqref>
                        </c15:formulaRef>
                      </c:ext>
                    </c:extLst>
                    <c:strCache>
                      <c:ptCount val="3"/>
                      <c:pt idx="0">
                        <c:v>1.7 Menores huérfanos por feminicidios en la pareja o expareja</c:v>
                      </c:pt>
                      <c:pt idx="1">
                        <c:v>Madrid</c:v>
                      </c:pt>
                      <c:pt idx="2">
                        <c:v>% Madrid</c:v>
                      </c:pt>
                    </c:strCache>
                  </c:strRef>
                </c:tx>
                <c:spPr>
                  <a:ln w="28575" cap="rnd">
                    <a:solidFill>
                      <a:schemeClr val="accent3"/>
                    </a:solidFill>
                    <a:round/>
                  </a:ln>
                  <a:effectLst/>
                </c:spPr>
                <c:marker>
                  <c:symbol val="none"/>
                </c:marker>
                <c:cat>
                  <c:numRef>
                    <c:extLst>
                      <c:ext uri="{02D57815-91ED-43cb-92C2-25804820EDAC}">
                        <c15:fullRef>
                          <c15:sqref>'1.VIOLENCIA PAREJA-EXPAREJA'!$E$21:$R$21</c15:sqref>
                        </c15:fullRef>
                        <c15:formulaRef>
                          <c15:sqref>'1.VIOLENCIA PAREJA-EXPAREJA'!$H$21:$R$21</c15:sqref>
                        </c15:formulaRef>
                      </c:ext>
                    </c:extLst>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uri="{02D57815-91ED-43cb-92C2-25804820EDAC}">
                        <c15:fullRef>
                          <c15:sqref>'1.VIOLENCIA PAREJA-EXPAREJA'!$E$24:$R$24</c15:sqref>
                        </c15:fullRef>
                        <c15:formulaRef>
                          <c15:sqref>'1.VIOLENCIA PAREJA-EXPAREJA'!$H$24:$R$24</c15:sqref>
                        </c15:formulaRef>
                      </c:ext>
                    </c:extLst>
                    <c:numCache>
                      <c:formatCode>0</c:formatCode>
                      <c:ptCount val="11"/>
                      <c:pt idx="4" formatCode="0%">
                        <c:v>0</c:v>
                      </c:pt>
                      <c:pt idx="5" formatCode="0%">
                        <c:v>1</c:v>
                      </c:pt>
                      <c:pt idx="6" formatCode="0%">
                        <c:v>0.2</c:v>
                      </c:pt>
                      <c:pt idx="7" formatCode="0%">
                        <c:v>0</c:v>
                      </c:pt>
                      <c:pt idx="8" formatCode="0%">
                        <c:v>0</c:v>
                      </c:pt>
                      <c:pt idx="9" formatCode="0%">
                        <c:v>0.2</c:v>
                      </c:pt>
                      <c:pt idx="10" formatCode="0%">
                        <c:v>0.67</c:v>
                      </c:pt>
                    </c:numCache>
                  </c:numRef>
                </c:val>
                <c:smooth val="0"/>
                <c:extLst>
                  <c:ext xmlns:c16="http://schemas.microsoft.com/office/drawing/2014/chart" uri="{C3380CC4-5D6E-409C-BE32-E72D297353CC}">
                    <c16:uniqueId val="{00000002-C6BB-4167-9E6F-98112457FF61}"/>
                  </c:ext>
                </c:extLst>
              </c15:ser>
            </c15:filteredLineSeries>
          </c:ext>
        </c:extLst>
      </c:lineChart>
      <c:catAx>
        <c:axId val="112023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20235960"/>
        <c:crosses val="autoZero"/>
        <c:auto val="1"/>
        <c:lblAlgn val="ctr"/>
        <c:lblOffset val="100"/>
        <c:noMultiLvlLbl val="0"/>
      </c:catAx>
      <c:valAx>
        <c:axId val="1120235960"/>
        <c:scaling>
          <c:orientation val="minMax"/>
          <c:max val="1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20233440"/>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1.11. Feminicidios en la Comunidad de Madrid según edad de la víctima (2010-2023)</a:t>
            </a:r>
          </a:p>
          <a:p>
            <a:pPr>
              <a:defRPr lang="es-ES" sz="1050" b="1">
                <a:solidFill>
                  <a:sysClr val="windowText" lastClr="000000"/>
                </a:solidFill>
              </a:defRPr>
            </a:pPr>
            <a:endParaRPr lang="es-ES" sz="1050" b="1" i="0" u="none" strike="noStrike" kern="1200" spc="0" baseline="0">
              <a:solidFill>
                <a:sysClr val="windowText" lastClr="000000"/>
              </a:solidFill>
              <a:latin typeface="+mn-lt"/>
              <a:ea typeface="+mn-ea"/>
              <a:cs typeface="+mn-cs"/>
            </a:endParaRPr>
          </a:p>
        </c:rich>
      </c:tx>
      <c:layout>
        <c:manualLayout>
          <c:xMode val="edge"/>
          <c:yMode val="edge"/>
          <c:x val="0.19982018363065601"/>
          <c:y val="4.3358771359687548E-2"/>
        </c:manualLayout>
      </c:layout>
      <c:overlay val="0"/>
      <c:spPr>
        <a:noFill/>
        <a:ln>
          <a:noFill/>
        </a:ln>
        <a:effectLst/>
      </c:spPr>
      <c:txPr>
        <a:bodyPr rot="0" spcFirstLastPara="1" vertOverflow="ellipsis" vert="horz" wrap="square" anchor="ctr" anchorCtr="1"/>
        <a:lstStyle/>
        <a:p>
          <a:pPr>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991013660485842E-2"/>
          <c:y val="0.14660717410323709"/>
          <c:w val="0.87510352569225802"/>
          <c:h val="0.6247255759696704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'1.VIOLENCIA PAREJA-EXPAREJA'!$D$42:$D$52</c15:sqref>
                  </c15:fullRef>
                </c:ext>
              </c:extLst>
              <c:f>'1.VIOLENCIA PAREJA-EXPAREJA'!$D$42:$D$51</c:f>
              <c:strCache>
                <c:ptCount val="10"/>
                <c:pt idx="0">
                  <c:v>&lt;16 años</c:v>
                </c:pt>
                <c:pt idx="1">
                  <c:v>16-17 años</c:v>
                </c:pt>
                <c:pt idx="2">
                  <c:v>18-20 años</c:v>
                </c:pt>
                <c:pt idx="3">
                  <c:v>21-30 años</c:v>
                </c:pt>
                <c:pt idx="4">
                  <c:v>31-40 años</c:v>
                </c:pt>
                <c:pt idx="5">
                  <c:v>41-50 años</c:v>
                </c:pt>
                <c:pt idx="6">
                  <c:v>51-60 años</c:v>
                </c:pt>
                <c:pt idx="7">
                  <c:v>61-70 años</c:v>
                </c:pt>
                <c:pt idx="8">
                  <c:v>71-84 años</c:v>
                </c:pt>
                <c:pt idx="9">
                  <c:v>&gt; 85 años</c:v>
                </c:pt>
              </c:strCache>
            </c:strRef>
          </c:cat>
          <c:val>
            <c:numRef>
              <c:extLst>
                <c:ext xmlns:c15="http://schemas.microsoft.com/office/drawing/2012/chart" uri="{02D57815-91ED-43cb-92C2-25804820EDAC}">
                  <c15:fullRef>
                    <c15:sqref>'1.VIOLENCIA PAREJA-EXPAREJA'!$S$42:$S$52</c15:sqref>
                  </c15:fullRef>
                </c:ext>
              </c:extLst>
              <c:f>'1.VIOLENCIA PAREJA-EXPAREJA'!$S$42:$S$51</c:f>
              <c:numCache>
                <c:formatCode>0</c:formatCode>
                <c:ptCount val="10"/>
                <c:pt idx="0">
                  <c:v>0</c:v>
                </c:pt>
                <c:pt idx="1">
                  <c:v>1</c:v>
                </c:pt>
                <c:pt idx="2">
                  <c:v>5</c:v>
                </c:pt>
                <c:pt idx="3">
                  <c:v>14</c:v>
                </c:pt>
                <c:pt idx="4">
                  <c:v>27</c:v>
                </c:pt>
                <c:pt idx="5">
                  <c:v>19</c:v>
                </c:pt>
                <c:pt idx="6">
                  <c:v>9</c:v>
                </c:pt>
                <c:pt idx="7">
                  <c:v>7</c:v>
                </c:pt>
                <c:pt idx="8">
                  <c:v>5</c:v>
                </c:pt>
                <c:pt idx="9">
                  <c:v>0</c:v>
                </c:pt>
              </c:numCache>
            </c:numRef>
          </c:val>
          <c:extLst xmlns:c15="http://schemas.microsoft.com/office/drawing/2012/chart">
            <c:ext xmlns:c16="http://schemas.microsoft.com/office/drawing/2014/chart" uri="{C3380CC4-5D6E-409C-BE32-E72D297353CC}">
              <c16:uniqueId val="{00000033-3171-44B3-8B89-513F5D471E89}"/>
            </c:ext>
          </c:extLst>
        </c:ser>
        <c:dLbls>
          <c:showLegendKey val="0"/>
          <c:showVal val="0"/>
          <c:showCatName val="0"/>
          <c:showSerName val="0"/>
          <c:showPercent val="0"/>
          <c:showBubbleSize val="0"/>
        </c:dLbls>
        <c:gapWidth val="110"/>
        <c:axId val="964362104"/>
        <c:axId val="964356704"/>
      </c:barChart>
      <c:catAx>
        <c:axId val="964362104"/>
        <c:scaling>
          <c:orientation val="minMax"/>
        </c:scaling>
        <c:delete val="0"/>
        <c:axPos val="b"/>
        <c:numFmt formatCode="#,##0"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64356704"/>
        <c:crosses val="autoZero"/>
        <c:auto val="1"/>
        <c:lblAlgn val="ctr"/>
        <c:lblOffset val="100"/>
        <c:noMultiLvlLbl val="0"/>
      </c:catAx>
      <c:valAx>
        <c:axId val="964356704"/>
        <c:scaling>
          <c:orientation val="minMax"/>
        </c:scaling>
        <c:delete val="0"/>
        <c:axPos val="l"/>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64362104"/>
        <c:crosses val="autoZero"/>
        <c:crossBetween val="between"/>
      </c:valAx>
      <c:spPr>
        <a:solidFill>
          <a:schemeClr val="accent3">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400" b="1" i="0" u="none" strike="noStrike" kern="1200" spc="0" baseline="0">
                <a:solidFill>
                  <a:sysClr val="windowText" lastClr="000000"/>
                </a:solidFill>
                <a:latin typeface="+mn-lt"/>
                <a:ea typeface="+mn-ea"/>
                <a:cs typeface="+mn-cs"/>
              </a:defRPr>
            </a:pPr>
            <a:r>
              <a:rPr lang="en-US" sz="1050" b="1" i="0" u="none" strike="noStrike" kern="1200" baseline="0">
                <a:solidFill>
                  <a:sysClr val="windowText" lastClr="000000"/>
                </a:solidFill>
                <a:latin typeface="+mn-lt"/>
                <a:ea typeface="+mn-ea"/>
                <a:cs typeface="+mn-cs"/>
              </a:rPr>
              <a:t>2.11. Atenciones a través de la línea 900 del Centro de Crisis 24h de la Red municipal contra la violencia </a:t>
            </a:r>
          </a:p>
          <a:p>
            <a:pPr algn="ctr" rtl="0">
              <a:defRPr lang="es-ES" b="1">
                <a:solidFill>
                  <a:sysClr val="windowText" lastClr="000000"/>
                </a:solidFill>
              </a:defRPr>
            </a:pPr>
            <a:r>
              <a:rPr lang="en-US" sz="1050" b="1" i="0" u="none" strike="noStrike" kern="1200" baseline="0">
                <a:solidFill>
                  <a:sysClr val="windowText" lastClr="000000"/>
                </a:solidFill>
                <a:latin typeface="+mn-lt"/>
                <a:ea typeface="+mn-ea"/>
                <a:cs typeface="+mn-cs"/>
              </a:rPr>
              <a:t>sexual del Ayuntamiento de Madrid. 2019-2023</a:t>
            </a:r>
          </a:p>
        </c:rich>
      </c:tx>
      <c:layout>
        <c:manualLayout>
          <c:xMode val="edge"/>
          <c:yMode val="edge"/>
          <c:x val="0.17255302392369889"/>
          <c:y val="5.2917452930269858E-2"/>
        </c:manualLayout>
      </c:layout>
      <c:overlay val="0"/>
      <c:spPr>
        <a:noFill/>
        <a:ln>
          <a:noFill/>
        </a:ln>
        <a:effectLst/>
      </c:spPr>
      <c:txPr>
        <a:bodyPr rot="0" spcFirstLastPara="1" vertOverflow="ellipsis" vert="horz" wrap="square" anchor="ctr" anchorCtr="1"/>
        <a:lstStyle/>
        <a:p>
          <a:pPr algn="ctr" rtl="0">
            <a:defRPr lang="es-ES" sz="14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9.4917702668483456E-2"/>
          <c:y val="0.20543201748610856"/>
          <c:w val="0.84756158734369536"/>
          <c:h val="0.63540225950017104"/>
        </c:manualLayout>
      </c:layout>
      <c:lineChart>
        <c:grouping val="standard"/>
        <c:varyColors val="0"/>
        <c:ser>
          <c:idx val="0"/>
          <c:order val="0"/>
          <c:tx>
            <c:strRef>
              <c:f>'2.VIOLENCIA SEXUAL'!$B$133:$C$133</c:f>
              <c:strCache>
                <c:ptCount val="2"/>
                <c:pt idx="0">
                  <c:v>2.11. Atenciones realizadas a través de la línea 900 del Centro de Crisis 24h de la Red municipal contra la violencia sexual </c:v>
                </c:pt>
                <c:pt idx="1">
                  <c:v>Madrid</c:v>
                </c:pt>
              </c:strCache>
            </c:strRef>
          </c:tx>
          <c:spPr>
            <a:ln w="12700" cap="flat" cmpd="sng" algn="ctr">
              <a:solidFill>
                <a:schemeClr val="accent1"/>
              </a:solidFill>
              <a:prstDash val="solid"/>
              <a:miter lim="800000"/>
            </a:ln>
            <a:effectLst/>
          </c:spPr>
          <c:marker>
            <c:symbol val="circle"/>
            <c:size val="5"/>
            <c:spPr>
              <a:solidFill>
                <a:schemeClr val="lt1"/>
              </a:solidFill>
              <a:ln w="12700" cap="flat" cmpd="sng" algn="ctr">
                <a:solidFill>
                  <a:schemeClr val="accent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SEXUAL'!$D$132:$R$132</c15:sqref>
                  </c15:fullRef>
                </c:ext>
              </c:extLst>
              <c:f>'2.VIOLENCIA SEXUAL'!$N$132:$R$132</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'2.VIOLENCIA SEXUAL'!$D$133:$R$133</c15:sqref>
                  </c15:fullRef>
                </c:ext>
              </c:extLst>
              <c:f>'2.VIOLENCIA SEXUAL'!$N$133:$R$133</c:f>
              <c:numCache>
                <c:formatCode>General</c:formatCode>
                <c:ptCount val="5"/>
                <c:pt idx="0">
                  <c:v>97</c:v>
                </c:pt>
                <c:pt idx="1">
                  <c:v>898</c:v>
                </c:pt>
                <c:pt idx="2" formatCode="#,##0">
                  <c:v>1137</c:v>
                </c:pt>
                <c:pt idx="3" formatCode="#,##0">
                  <c:v>2059</c:v>
                </c:pt>
                <c:pt idx="4" formatCode="#,##0">
                  <c:v>2168</c:v>
                </c:pt>
              </c:numCache>
            </c:numRef>
          </c:val>
          <c:smooth val="0"/>
          <c:extLst>
            <c:ext xmlns:c16="http://schemas.microsoft.com/office/drawing/2014/chart" uri="{C3380CC4-5D6E-409C-BE32-E72D297353CC}">
              <c16:uniqueId val="{00000000-9B4E-4E7D-ABD9-AE18081459DD}"/>
            </c:ext>
          </c:extLst>
        </c:ser>
        <c:dLbls>
          <c:dLblPos val="t"/>
          <c:showLegendKey val="0"/>
          <c:showVal val="1"/>
          <c:showCatName val="0"/>
          <c:showSerName val="0"/>
          <c:showPercent val="0"/>
          <c:showBubbleSize val="0"/>
        </c:dLbls>
        <c:marker val="1"/>
        <c:smooth val="0"/>
        <c:axId val="439480296"/>
        <c:axId val="439489656"/>
      </c:lineChart>
      <c:catAx>
        <c:axId val="439480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439489656"/>
        <c:crosses val="autoZero"/>
        <c:auto val="1"/>
        <c:lblAlgn val="ctr"/>
        <c:lblOffset val="100"/>
        <c:noMultiLvlLbl val="0"/>
      </c:catAx>
      <c:valAx>
        <c:axId val="439489656"/>
        <c:scaling>
          <c:orientation val="minMax"/>
          <c:max val="25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9480296"/>
        <c:crosses val="autoZero"/>
        <c:crossBetween val="between"/>
      </c:valAx>
      <c:spPr>
        <a:solidFill>
          <a:schemeClr val="accent3">
            <a:lumMod val="20000"/>
            <a:lumOff val="80000"/>
          </a:schemeClr>
        </a:solidFill>
        <a:ln>
          <a:solidFill>
            <a:schemeClr val="accent3">
              <a:lumMod val="20000"/>
              <a:lumOff val="80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1" i="0" u="none" strike="noStrike" kern="1200" spc="0" baseline="0">
                <a:solidFill>
                  <a:sysClr val="windowText" lastClr="000000"/>
                </a:solidFill>
                <a:latin typeface="+mn-lt"/>
                <a:ea typeface="+mn-ea"/>
                <a:cs typeface="+mn-cs"/>
              </a:defRPr>
            </a:pPr>
            <a:r>
              <a:rPr lang="en-US" sz="1050" b="1" i="0" u="none" strike="noStrike" kern="1200" spc="0" baseline="0">
                <a:solidFill>
                  <a:sysClr val="windowText" lastClr="000000"/>
                </a:solidFill>
                <a:latin typeface="+mn-lt"/>
                <a:ea typeface="+mn-ea"/>
                <a:cs typeface="+mn-cs"/>
              </a:rPr>
              <a:t>2.12. Mujeres atendidas en la Red municipal contra la violencia sexual del Ayuntamiento de Madrid. 2019-2023</a:t>
            </a:r>
          </a:p>
        </c:rich>
      </c:tx>
      <c:layout>
        <c:manualLayout>
          <c:xMode val="edge"/>
          <c:yMode val="edge"/>
          <c:x val="0.13166933026335167"/>
          <c:y val="8.9519038932191555E-2"/>
        </c:manualLayout>
      </c:layout>
      <c:overlay val="0"/>
      <c:spPr>
        <a:noFill/>
        <a:ln>
          <a:noFill/>
        </a:ln>
        <a:effectLst/>
      </c:spPr>
      <c:txPr>
        <a:bodyPr rot="0" spcFirstLastPara="1" vertOverflow="ellipsis" vert="horz" wrap="square" anchor="ctr" anchorCtr="1"/>
        <a:lstStyle/>
        <a:p>
          <a:pPr>
            <a:defRPr lang="en-US" sz="14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9.1607381138426397E-2"/>
          <c:y val="0.2222482306443212"/>
          <c:w val="0.8574300655166196"/>
          <c:h val="0.65845889886332298"/>
        </c:manualLayout>
      </c:layout>
      <c:lineChart>
        <c:grouping val="standard"/>
        <c:varyColors val="0"/>
        <c:ser>
          <c:idx val="0"/>
          <c:order val="0"/>
          <c:tx>
            <c:strRef>
              <c:f>'2.VIOLENCIA SEXUAL'!$B$135:$C$135</c:f>
              <c:strCache>
                <c:ptCount val="2"/>
                <c:pt idx="0">
                  <c:v>2.12. Mujeres atendidas en la Red municipal contra la violencia sexual</c:v>
                </c:pt>
                <c:pt idx="1">
                  <c:v>Madrid</c:v>
                </c:pt>
              </c:strCache>
            </c:strRef>
          </c:tx>
          <c:spPr>
            <a:ln w="12700" cap="flat" cmpd="sng" algn="ctr">
              <a:solidFill>
                <a:schemeClr val="accent1"/>
              </a:solidFill>
              <a:prstDash val="solid"/>
              <a:miter lim="800000"/>
            </a:ln>
            <a:effectLst/>
          </c:spPr>
          <c:marker>
            <c:symbol val="circle"/>
            <c:size val="5"/>
            <c:spPr>
              <a:solidFill>
                <a:schemeClr val="lt1"/>
              </a:solidFill>
              <a:ln w="12700" cap="flat" cmpd="sng" algn="ctr">
                <a:solidFill>
                  <a:schemeClr val="accent1"/>
                </a:solidFill>
                <a:prstDash val="solid"/>
                <a:miter lim="800000"/>
              </a:ln>
              <a:effectLst/>
            </c:spPr>
          </c:marker>
          <c:dPt>
            <c:idx val="4"/>
            <c:marker>
              <c:symbol val="circle"/>
              <c:size val="5"/>
              <c:spPr>
                <a:solidFill>
                  <a:schemeClr val="lt1"/>
                </a:solidFill>
                <a:ln w="12700" cap="flat" cmpd="sng" algn="ctr">
                  <a:solidFill>
                    <a:schemeClr val="accent1"/>
                  </a:solidFill>
                  <a:prstDash val="solid"/>
                  <a:miter lim="800000"/>
                </a:ln>
                <a:effectLst/>
              </c:spPr>
            </c:marker>
            <c:bubble3D val="0"/>
            <c:spPr>
              <a:ln w="12700" cap="flat" cmpd="sng" algn="ctr">
                <a:solidFill>
                  <a:schemeClr val="accent1"/>
                </a:solidFill>
                <a:prstDash val="solid"/>
                <a:miter lim="800000"/>
              </a:ln>
              <a:effectLst/>
            </c:spPr>
            <c:extLst>
              <c:ext xmlns:c16="http://schemas.microsoft.com/office/drawing/2014/chart" uri="{C3380CC4-5D6E-409C-BE32-E72D297353CC}">
                <c16:uniqueId val="{00000000-BDD5-4DAE-85DF-C06352069C3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SEXUAL'!$D$134:$R$134</c15:sqref>
                  </c15:fullRef>
                </c:ext>
              </c:extLst>
              <c:f>'2.VIOLENCIA SEXUAL'!$N$134:$R$134</c:f>
              <c:strCache>
                <c:ptCount val="5"/>
                <c:pt idx="0">
                  <c:v>2019 (*)</c:v>
                </c:pt>
                <c:pt idx="1">
                  <c:v>2020</c:v>
                </c:pt>
                <c:pt idx="2">
                  <c:v>2021</c:v>
                </c:pt>
                <c:pt idx="3">
                  <c:v>2022</c:v>
                </c:pt>
                <c:pt idx="4">
                  <c:v>2023(*)</c:v>
                </c:pt>
              </c:strCache>
            </c:strRef>
          </c:cat>
          <c:val>
            <c:numRef>
              <c:extLst>
                <c:ext xmlns:c15="http://schemas.microsoft.com/office/drawing/2012/chart" uri="{02D57815-91ED-43cb-92C2-25804820EDAC}">
                  <c15:fullRef>
                    <c15:sqref>'2.VIOLENCIA SEXUAL'!$D$135:$R$135</c15:sqref>
                  </c15:fullRef>
                </c:ext>
              </c:extLst>
              <c:f>'2.VIOLENCIA SEXUAL'!$N$135:$R$135</c:f>
              <c:numCache>
                <c:formatCode>General</c:formatCode>
                <c:ptCount val="5"/>
                <c:pt idx="0">
                  <c:v>44</c:v>
                </c:pt>
                <c:pt idx="1">
                  <c:v>504</c:v>
                </c:pt>
                <c:pt idx="2">
                  <c:v>635</c:v>
                </c:pt>
                <c:pt idx="3" formatCode="#,##0">
                  <c:v>1291</c:v>
                </c:pt>
                <c:pt idx="4" formatCode="#,##0">
                  <c:v>1575</c:v>
                </c:pt>
              </c:numCache>
            </c:numRef>
          </c:val>
          <c:smooth val="0"/>
          <c:extLst>
            <c:ext xmlns:c16="http://schemas.microsoft.com/office/drawing/2014/chart" uri="{C3380CC4-5D6E-409C-BE32-E72D297353CC}">
              <c16:uniqueId val="{00000000-7110-4BA3-8D0B-46915DC04B15}"/>
            </c:ext>
          </c:extLst>
        </c:ser>
        <c:dLbls>
          <c:showLegendKey val="0"/>
          <c:showVal val="1"/>
          <c:showCatName val="0"/>
          <c:showSerName val="0"/>
          <c:showPercent val="0"/>
          <c:showBubbleSize val="0"/>
        </c:dLbls>
        <c:marker val="1"/>
        <c:smooth val="0"/>
        <c:axId val="868808720"/>
        <c:axId val="868811600"/>
      </c:lineChart>
      <c:catAx>
        <c:axId val="86880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811600"/>
        <c:crosses val="autoZero"/>
        <c:auto val="1"/>
        <c:lblAlgn val="ctr"/>
        <c:lblOffset val="100"/>
        <c:noMultiLvlLbl val="0"/>
      </c:catAx>
      <c:valAx>
        <c:axId val="868811600"/>
        <c:scaling>
          <c:orientation val="minMax"/>
          <c:max val="2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808720"/>
        <c:crosses val="autoZero"/>
        <c:crossBetween val="between"/>
      </c:valAx>
      <c:spPr>
        <a:solidFill>
          <a:schemeClr val="accent3">
            <a:lumMod val="20000"/>
            <a:lumOff val="80000"/>
          </a:schemeClr>
        </a:solidFill>
        <a:ln>
          <a:solidFill>
            <a:schemeClr val="accent3">
              <a:lumMod val="20000"/>
              <a:lumOff val="80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2.1 - 2.2. Mujeres que han sufrido violencia sexual fuera de la pareja o expareja</a:t>
            </a:r>
          </a:p>
          <a:p>
            <a:pPr>
              <a:defRPr lang="es-ES" b="1">
                <a:solidFill>
                  <a:sysClr val="windowText" lastClr="000000"/>
                </a:solidFill>
              </a:defRPr>
            </a:pPr>
            <a:r>
              <a:rPr lang="es-ES" sz="1050" b="1" i="0" u="none" strike="noStrike" kern="1200" spc="0" baseline="0">
                <a:solidFill>
                  <a:sysClr val="windowText" lastClr="000000"/>
                </a:solidFill>
                <a:latin typeface="+mn-lt"/>
                <a:ea typeface="+mn-ea"/>
                <a:cs typeface="+mn-cs"/>
              </a:rPr>
              <a:t>y/o acoso sexual a lo largo de su vida. Comunidad de Madrid. 2019</a:t>
            </a:r>
          </a:p>
        </c:rich>
      </c:tx>
      <c:layout>
        <c:manualLayout>
          <c:xMode val="edge"/>
          <c:yMode val="edge"/>
          <c:x val="0.15955676913225228"/>
          <c:y val="3.6102003992520657E-2"/>
        </c:manualLayout>
      </c:layout>
      <c:overlay val="0"/>
      <c:spPr>
        <a:noFill/>
        <a:ln>
          <a:noFill/>
        </a:ln>
        <a:effectLst/>
      </c:spPr>
      <c:txPr>
        <a:bodyPr rot="0" spcFirstLastPara="1" vertOverflow="ellipsis" vert="horz" wrap="square" anchor="ctr" anchorCtr="1"/>
        <a:lstStyle/>
        <a:p>
          <a:pPr>
            <a:defRPr lang="es-ES" sz="14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7525166949068081E-2"/>
          <c:y val="0.16439651704120931"/>
          <c:w val="0.78925498908381242"/>
          <c:h val="0.62622190930513244"/>
        </c:manualLayout>
      </c:layout>
      <c:barChart>
        <c:barDir val="col"/>
        <c:grouping val="clustered"/>
        <c:varyColors val="0"/>
        <c:ser>
          <c:idx val="0"/>
          <c:order val="1"/>
          <c:tx>
            <c:v>% Mujeres que han sufrido violencia sexual fuera de pareja/expareja</c:v>
          </c:tx>
          <c:spPr>
            <a:solidFill>
              <a:schemeClr val="accent2"/>
            </a:solidFill>
            <a:ln>
              <a:solidFill>
                <a:schemeClr val="accent2"/>
              </a:solidFill>
            </a:ln>
            <a:effectLst/>
          </c:spPr>
          <c:invertIfNegative val="0"/>
          <c:dLbls>
            <c:dLbl>
              <c:idx val="0"/>
              <c:layout>
                <c:manualLayout>
                  <c:x val="-1.5384615384615385E-3"/>
                  <c:y val="6.39895950506186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71-404D-B0D6-9C17CDD643C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SEXUAL'!$E$2:$R$2</c15:sqref>
                  </c15:fullRef>
                </c:ext>
              </c:extLst>
              <c:f>'2.VIOLENCIA SEXUAL'!$N$2</c:f>
              <c:numCache>
                <c:formatCode>General</c:formatCode>
                <c:ptCount val="1"/>
                <c:pt idx="0">
                  <c:v>2019</c:v>
                </c:pt>
              </c:numCache>
            </c:numRef>
          </c:cat>
          <c:val>
            <c:numRef>
              <c:extLst>
                <c:ext xmlns:c15="http://schemas.microsoft.com/office/drawing/2012/chart" uri="{02D57815-91ED-43cb-92C2-25804820EDAC}">
                  <c15:fullRef>
                    <c15:sqref>'2.VIOLENCIA SEXUAL'!$E$3:$R$3</c15:sqref>
                  </c15:fullRef>
                </c:ext>
              </c:extLst>
              <c:f>'2.VIOLENCIA SEXUAL'!$N$3</c:f>
              <c:numCache>
                <c:formatCode>General</c:formatCode>
                <c:ptCount val="1"/>
                <c:pt idx="0" formatCode="0%">
                  <c:v>8.8999999999999996E-2</c:v>
                </c:pt>
              </c:numCache>
            </c:numRef>
          </c:val>
          <c:extLst>
            <c:ext xmlns:c16="http://schemas.microsoft.com/office/drawing/2014/chart" uri="{C3380CC4-5D6E-409C-BE32-E72D297353CC}">
              <c16:uniqueId val="{00000000-2E71-404D-B0D6-9C17CDD643C5}"/>
            </c:ext>
          </c:extLst>
        </c:ser>
        <c:ser>
          <c:idx val="3"/>
          <c:order val="3"/>
          <c:tx>
            <c:v>% Mujeres que han sufrido acoso sexual (%)</c:v>
          </c:tx>
          <c:spPr>
            <a:solidFill>
              <a:schemeClr val="accent1"/>
            </a:solidFill>
            <a:ln>
              <a:noFill/>
            </a:ln>
            <a:effectLst/>
          </c:spPr>
          <c:invertIfNegative val="0"/>
          <c:dLbls>
            <c:dLbl>
              <c:idx val="0"/>
              <c:layout>
                <c:manualLayout>
                  <c:x val="-1.5384615384615385E-3"/>
                  <c:y val="0.1713402699662541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E71-404D-B0D6-9C17CDD643C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SEXUAL'!$E$2:$R$2</c15:sqref>
                  </c15:fullRef>
                </c:ext>
              </c:extLst>
              <c:f>'2.VIOLENCIA SEXUAL'!$N$2</c:f>
              <c:numCache>
                <c:formatCode>General</c:formatCode>
                <c:ptCount val="1"/>
                <c:pt idx="0">
                  <c:v>2019</c:v>
                </c:pt>
              </c:numCache>
            </c:numRef>
          </c:cat>
          <c:val>
            <c:numRef>
              <c:extLst>
                <c:ext xmlns:c15="http://schemas.microsoft.com/office/drawing/2012/chart" uri="{02D57815-91ED-43cb-92C2-25804820EDAC}">
                  <c15:fullRef>
                    <c15:sqref>'2.VIOLENCIA SEXUAL'!$E$6:$R$6</c15:sqref>
                  </c15:fullRef>
                </c:ext>
              </c:extLst>
              <c:f>'2.VIOLENCIA SEXUAL'!$N$6</c:f>
              <c:numCache>
                <c:formatCode>General</c:formatCode>
                <c:ptCount val="1"/>
                <c:pt idx="0" formatCode="0%">
                  <c:v>0.47799999999999998</c:v>
                </c:pt>
              </c:numCache>
            </c:numRef>
          </c:val>
          <c:extLst>
            <c:ext xmlns:c16="http://schemas.microsoft.com/office/drawing/2014/chart" uri="{C3380CC4-5D6E-409C-BE32-E72D297353CC}">
              <c16:uniqueId val="{00000003-2E71-404D-B0D6-9C17CDD643C5}"/>
            </c:ext>
          </c:extLst>
        </c:ser>
        <c:dLbls>
          <c:showLegendKey val="0"/>
          <c:showVal val="0"/>
          <c:showCatName val="0"/>
          <c:showSerName val="0"/>
          <c:showPercent val="0"/>
          <c:showBubbleSize val="0"/>
        </c:dLbls>
        <c:gapWidth val="219"/>
        <c:axId val="469784840"/>
        <c:axId val="469785560"/>
        <c:extLst>
          <c:ext xmlns:c15="http://schemas.microsoft.com/office/drawing/2012/chart" uri="{02D57815-91ED-43cb-92C2-25804820EDAC}">
            <c15:filteredBarSeries>
              <c15:ser>
                <c:idx val="2"/>
                <c:order val="4"/>
                <c:tx>
                  <c:strRef>
                    <c:extLst>
                      <c:ext uri="{02D57815-91ED-43cb-92C2-25804820EDAC}">
                        <c15:formulaRef>
                          <c15:sqref>'2.VIOLENCIA SEXUAL'!$C$5:$D$5</c15:sqref>
                        </c15:formulaRef>
                      </c:ext>
                    </c:extLst>
                    <c:strCache>
                      <c:ptCount val="2"/>
                      <c:pt idx="0">
                        <c:v>Ámbito territorial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ullRef>
                          <c15:sqref>'2.VIOLENCIA SEXUAL'!$E$2:$R$2</c15:sqref>
                        </c15:fullRef>
                        <c15:formulaRef>
                          <c15:sqref>'2.VIOLENCIA SEXUAL'!$N$2</c15:sqref>
                        </c15:formulaRef>
                      </c:ext>
                    </c:extLst>
                    <c:numCache>
                      <c:formatCode>General</c:formatCode>
                      <c:ptCount val="1"/>
                      <c:pt idx="0">
                        <c:v>2019</c:v>
                      </c:pt>
                    </c:numCache>
                  </c:numRef>
                </c:cat>
                <c:val>
                  <c:numRef>
                    <c:extLst>
                      <c:ext uri="{02D57815-91ED-43cb-92C2-25804820EDAC}">
                        <c15:fullRef>
                          <c15:sqref>'2.VIOLENCIA SEXUAL'!$E$5:$R$5</c15:sqref>
                        </c15:fullRef>
                        <c15:formulaRef>
                          <c15:sqref>'2.VIOLENCIA SEXUAL'!$N$5</c15:sqref>
                        </c15:formulaRef>
                      </c:ext>
                    </c:extLst>
                    <c:numCache>
                      <c:formatCode>General</c:formatCode>
                      <c:ptCount val="1"/>
                      <c:pt idx="0">
                        <c:v>2019</c:v>
                      </c:pt>
                    </c:numCache>
                  </c:numRef>
                </c:val>
                <c:extLst>
                  <c:ext xmlns:c16="http://schemas.microsoft.com/office/drawing/2014/chart" uri="{C3380CC4-5D6E-409C-BE32-E72D297353CC}">
                    <c16:uniqueId val="{00000004-2E71-404D-B0D6-9C17CDD643C5}"/>
                  </c:ext>
                </c:extLst>
              </c15:ser>
            </c15:filteredBarSeries>
          </c:ext>
        </c:extLst>
      </c:barChart>
      <c:barChart>
        <c:barDir val="col"/>
        <c:grouping val="clustered"/>
        <c:varyColors val="0"/>
        <c:ser>
          <c:idx val="1"/>
          <c:order val="0"/>
          <c:tx>
            <c:v>Nº Mujeres víctimas de violencia sexual fuera de la pareja/expareja</c:v>
          </c:tx>
          <c:spPr>
            <a:solidFill>
              <a:schemeClr val="accent2"/>
            </a:solidFill>
            <a:ln>
              <a:solidFill>
                <a:schemeClr val="accent2"/>
              </a:solidFill>
            </a:ln>
            <a:effectLst/>
          </c:spPr>
          <c:invertIfNegative val="0"/>
          <c:dLbls>
            <c:dLbl>
              <c:idx val="0"/>
              <c:layout>
                <c:manualLayout>
                  <c:x val="-1.814941165395401E-3"/>
                  <c:y val="8.9474876791480207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71-404D-B0D6-9C17CDD643C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'2.VIOLENCIA SEXUAL'!$E$2:$R$2</c15:sqref>
                  </c15:fullRef>
                </c:ext>
              </c:extLst>
              <c:f>'2.VIOLENCIA SEXUAL'!$N$2</c:f>
              <c:numCache>
                <c:formatCode>General</c:formatCode>
                <c:ptCount val="1"/>
                <c:pt idx="0">
                  <c:v>2019</c:v>
                </c:pt>
              </c:numCache>
            </c:numRef>
          </c:cat>
          <c:val>
            <c:numRef>
              <c:extLst>
                <c:ext xmlns:c15="http://schemas.microsoft.com/office/drawing/2012/chart" uri="{02D57815-91ED-43cb-92C2-25804820EDAC}">
                  <c15:fullRef>
                    <c15:sqref>'2.VIOLENCIA SEXUAL'!$E$4:$R$4</c15:sqref>
                  </c15:fullRef>
                </c:ext>
              </c:extLst>
              <c:f>'2.VIOLENCIA SEXUAL'!$N$4</c:f>
              <c:numCache>
                <c:formatCode>General</c:formatCode>
                <c:ptCount val="1"/>
                <c:pt idx="0" formatCode="#,##0">
                  <c:v>258275.24100000001</c:v>
                </c:pt>
              </c:numCache>
            </c:numRef>
          </c:val>
          <c:extLst>
            <c:ext xmlns:c16="http://schemas.microsoft.com/office/drawing/2014/chart" uri="{C3380CC4-5D6E-409C-BE32-E72D297353CC}">
              <c16:uniqueId val="{00000002-2E71-404D-B0D6-9C17CDD643C5}"/>
            </c:ext>
          </c:extLst>
        </c:ser>
        <c:ser>
          <c:idx val="4"/>
          <c:order val="2"/>
          <c:tx>
            <c:v>Nº Mujeres víctimas de acoso sexual</c:v>
          </c:tx>
          <c:spPr>
            <a:solidFill>
              <a:schemeClr val="accent1"/>
            </a:solidFill>
            <a:ln>
              <a:noFill/>
            </a:ln>
            <a:effectLst/>
          </c:spPr>
          <c:invertIfNegative val="0"/>
          <c:dLbls>
            <c:dLbl>
              <c:idx val="0"/>
              <c:layout>
                <c:manualLayout>
                  <c:x val="-4.3632130497958553E-3"/>
                  <c:y val="2.535263128080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71-404D-B0D6-9C17CDD643C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'2.VIOLENCIA SEXUAL'!$E$2:$R$2</c15:sqref>
                  </c15:fullRef>
                </c:ext>
              </c:extLst>
              <c:f>'2.VIOLENCIA SEXUAL'!$N$2</c:f>
              <c:numCache>
                <c:formatCode>General</c:formatCode>
                <c:ptCount val="1"/>
                <c:pt idx="0">
                  <c:v>2019</c:v>
                </c:pt>
              </c:numCache>
            </c:numRef>
          </c:cat>
          <c:val>
            <c:numRef>
              <c:extLst>
                <c:ext xmlns:c15="http://schemas.microsoft.com/office/drawing/2012/chart" uri="{02D57815-91ED-43cb-92C2-25804820EDAC}">
                  <c15:fullRef>
                    <c15:sqref>'2.VIOLENCIA SEXUAL'!$E$7:$R$7</c15:sqref>
                  </c15:fullRef>
                </c:ext>
              </c:extLst>
              <c:f>'2.VIOLENCIA SEXUAL'!$N$7</c:f>
              <c:numCache>
                <c:formatCode>General</c:formatCode>
                <c:ptCount val="1"/>
                <c:pt idx="0" formatCode="#,##0">
                  <c:v>1387141.1819999998</c:v>
                </c:pt>
              </c:numCache>
            </c:numRef>
          </c:val>
          <c:extLst>
            <c:ext xmlns:c16="http://schemas.microsoft.com/office/drawing/2014/chart" uri="{C3380CC4-5D6E-409C-BE32-E72D297353CC}">
              <c16:uniqueId val="{00000001-2E71-404D-B0D6-9C17CDD643C5}"/>
            </c:ext>
          </c:extLst>
        </c:ser>
        <c:dLbls>
          <c:showLegendKey val="0"/>
          <c:showVal val="0"/>
          <c:showCatName val="0"/>
          <c:showSerName val="0"/>
          <c:showPercent val="0"/>
          <c:showBubbleSize val="0"/>
        </c:dLbls>
        <c:gapWidth val="219"/>
        <c:axId val="1381267696"/>
        <c:axId val="1381267336"/>
      </c:barChart>
      <c:catAx>
        <c:axId val="46978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69785560"/>
        <c:crosses val="autoZero"/>
        <c:auto val="1"/>
        <c:lblAlgn val="ctr"/>
        <c:lblOffset val="100"/>
        <c:noMultiLvlLbl val="0"/>
      </c:catAx>
      <c:valAx>
        <c:axId val="469785560"/>
        <c:scaling>
          <c:orientation val="minMax"/>
          <c:max val="0.8"/>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69784840"/>
        <c:crosses val="autoZero"/>
        <c:crossBetween val="between"/>
      </c:valAx>
      <c:valAx>
        <c:axId val="1381267336"/>
        <c:scaling>
          <c:orientation val="minMax"/>
          <c:max val="20000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81267696"/>
        <c:crosses val="max"/>
        <c:crossBetween val="between"/>
      </c:valAx>
      <c:catAx>
        <c:axId val="1381267696"/>
        <c:scaling>
          <c:orientation val="minMax"/>
        </c:scaling>
        <c:delete val="1"/>
        <c:axPos val="b"/>
        <c:numFmt formatCode="General" sourceLinked="1"/>
        <c:majorTickMark val="out"/>
        <c:minorTickMark val="none"/>
        <c:tickLblPos val="nextTo"/>
        <c:crossAx val="1381267336"/>
        <c:crosses val="autoZero"/>
        <c:auto val="1"/>
        <c:lblAlgn val="ctr"/>
        <c:lblOffset val="100"/>
        <c:noMultiLvlLbl val="0"/>
      </c:catAx>
      <c:spPr>
        <a:solidFill>
          <a:schemeClr val="accent3">
            <a:lumMod val="20000"/>
            <a:lumOff val="80000"/>
          </a:schemeClr>
        </a:solidFill>
        <a:ln>
          <a:solidFill>
            <a:schemeClr val="accent3"/>
          </a:solidFill>
        </a:ln>
        <a:effectLst/>
      </c:spPr>
    </c:plotArea>
    <c:legend>
      <c:legendPos val="b"/>
      <c:layout>
        <c:manualLayout>
          <c:xMode val="edge"/>
          <c:yMode val="edge"/>
          <c:x val="2.4565518019924928E-2"/>
          <c:y val="0.85108885568136095"/>
          <c:w val="0.9754344819800751"/>
          <c:h val="0.115179415073115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0" i="0" u="none" strike="noStrike" kern="1200" spc="0" baseline="0">
                <a:solidFill>
                  <a:sysClr val="windowText" lastClr="000000"/>
                </a:solidFill>
                <a:latin typeface="+mn-lt"/>
                <a:ea typeface="+mn-ea"/>
                <a:cs typeface="+mn-cs"/>
              </a:defRPr>
            </a:pPr>
            <a:r>
              <a:rPr lang="es-ES" sz="1050" b="1" i="0" u="none" strike="noStrike" baseline="0">
                <a:solidFill>
                  <a:sysClr val="windowText" lastClr="000000"/>
                </a:solidFill>
                <a:effectLst/>
              </a:rPr>
              <a:t>1.16. Órdenes de protección a víctimas de violencia de género en el ámbito de la pareja o expareja solicitadas en la Comunidad de Madrid y en la ciudad de Madrid (desde 2010)</a:t>
            </a:r>
            <a:endParaRPr lang="es-ES" sz="1050">
              <a:solidFill>
                <a:sysClr val="windowText" lastClr="000000"/>
              </a:solidFill>
            </a:endParaRPr>
          </a:p>
        </c:rich>
      </c:tx>
      <c:layout>
        <c:manualLayout>
          <c:xMode val="edge"/>
          <c:yMode val="edge"/>
          <c:x val="0.13054776418972974"/>
          <c:y val="5.1585516096202259E-2"/>
        </c:manualLayout>
      </c:layout>
      <c:overlay val="0"/>
      <c:spPr>
        <a:noFill/>
        <a:ln>
          <a:noFill/>
        </a:ln>
        <a:effectLst/>
      </c:spPr>
      <c:txPr>
        <a:bodyPr rot="0" spcFirstLastPara="1" vertOverflow="ellipsis" vert="horz" wrap="square" anchor="ctr" anchorCtr="1"/>
        <a:lstStyle/>
        <a:p>
          <a:pPr algn="ctr">
            <a:defRPr sz="1200" b="0"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9.938916463888095E-2"/>
          <c:y val="0.22061117360329954"/>
          <c:w val="0.84497683332545426"/>
          <c:h val="0.62551711621153738"/>
        </c:manualLayout>
      </c:layout>
      <c:barChart>
        <c:barDir val="col"/>
        <c:grouping val="clustered"/>
        <c:varyColors val="0"/>
        <c:ser>
          <c:idx val="0"/>
          <c:order val="0"/>
          <c:tx>
            <c:v>Todos los partidos judiciales de la CAM</c:v>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PAREJA-EXPAREJA'!$E$80:$R$80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PAREJA-EXPAREJA'!$E$81:$R$81</c:f>
              <c:numCache>
                <c:formatCode>#,##0</c:formatCode>
                <c:ptCount val="14"/>
                <c:pt idx="0">
                  <c:v>5976</c:v>
                </c:pt>
                <c:pt idx="1">
                  <c:v>5724</c:v>
                </c:pt>
                <c:pt idx="2">
                  <c:v>5451</c:v>
                </c:pt>
                <c:pt idx="3">
                  <c:v>5109</c:v>
                </c:pt>
                <c:pt idx="4">
                  <c:v>5312</c:v>
                </c:pt>
                <c:pt idx="5">
                  <c:v>5107</c:v>
                </c:pt>
                <c:pt idx="6">
                  <c:v>5331</c:v>
                </c:pt>
                <c:pt idx="7">
                  <c:v>5739</c:v>
                </c:pt>
                <c:pt idx="8">
                  <c:v>5818</c:v>
                </c:pt>
                <c:pt idx="9">
                  <c:v>5873</c:v>
                </c:pt>
                <c:pt idx="10">
                  <c:v>5119</c:v>
                </c:pt>
                <c:pt idx="11">
                  <c:v>5482</c:v>
                </c:pt>
                <c:pt idx="12">
                  <c:v>5564</c:v>
                </c:pt>
                <c:pt idx="13">
                  <c:v>6198</c:v>
                </c:pt>
              </c:numCache>
            </c:numRef>
          </c:val>
          <c:extLst>
            <c:ext xmlns:c16="http://schemas.microsoft.com/office/drawing/2014/chart" uri="{C3380CC4-5D6E-409C-BE32-E72D297353CC}">
              <c16:uniqueId val="{00000000-0AA7-48DE-8EE1-E3B5F5DF8798}"/>
            </c:ext>
          </c:extLst>
        </c:ser>
        <c:ser>
          <c:idx val="1"/>
          <c:order val="1"/>
          <c:tx>
            <c:strRef>
              <c:f>'1.VIOLENCIA PAREJA-EXPAREJA'!$C$87</c:f>
              <c:strCache>
                <c:ptCount val="1"/>
                <c:pt idx="0">
                  <c:v>Partido judicial de Madrid</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PAREJA-EXPAREJA'!$E$80:$R$80</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PAREJA-EXPAREJA'!$E$87:$R$87</c:f>
              <c:numCache>
                <c:formatCode>#,##0</c:formatCode>
                <c:ptCount val="14"/>
                <c:pt idx="0">
                  <c:v>3392</c:v>
                </c:pt>
                <c:pt idx="1">
                  <c:v>3199</c:v>
                </c:pt>
                <c:pt idx="2">
                  <c:v>3140</c:v>
                </c:pt>
                <c:pt idx="3">
                  <c:v>2950</c:v>
                </c:pt>
                <c:pt idx="4">
                  <c:v>3028</c:v>
                </c:pt>
                <c:pt idx="5">
                  <c:v>2914</c:v>
                </c:pt>
                <c:pt idx="6">
                  <c:v>3022</c:v>
                </c:pt>
                <c:pt idx="7">
                  <c:v>3306</c:v>
                </c:pt>
                <c:pt idx="8">
                  <c:v>3344</c:v>
                </c:pt>
                <c:pt idx="9">
                  <c:v>3233</c:v>
                </c:pt>
                <c:pt idx="10">
                  <c:v>2924</c:v>
                </c:pt>
                <c:pt idx="11">
                  <c:v>3215</c:v>
                </c:pt>
                <c:pt idx="12">
                  <c:v>3311</c:v>
                </c:pt>
                <c:pt idx="13">
                  <c:v>3755</c:v>
                </c:pt>
              </c:numCache>
            </c:numRef>
          </c:val>
          <c:extLst>
            <c:ext xmlns:c16="http://schemas.microsoft.com/office/drawing/2014/chart" uri="{C3380CC4-5D6E-409C-BE32-E72D297353CC}">
              <c16:uniqueId val="{00000001-0AA7-48DE-8EE1-E3B5F5DF8798}"/>
            </c:ext>
          </c:extLst>
        </c:ser>
        <c:dLbls>
          <c:showLegendKey val="0"/>
          <c:showVal val="1"/>
          <c:showCatName val="0"/>
          <c:showSerName val="0"/>
          <c:showPercent val="0"/>
          <c:showBubbleSize val="0"/>
        </c:dLbls>
        <c:gapWidth val="75"/>
        <c:axId val="534706895"/>
        <c:axId val="647583887"/>
      </c:barChart>
      <c:catAx>
        <c:axId val="5347068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7583887"/>
        <c:crosses val="autoZero"/>
        <c:auto val="1"/>
        <c:lblAlgn val="ctr"/>
        <c:lblOffset val="100"/>
        <c:noMultiLvlLbl val="0"/>
      </c:catAx>
      <c:valAx>
        <c:axId val="64758388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34706895"/>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legendEntry>
      <c:layout>
        <c:manualLayout>
          <c:xMode val="edge"/>
          <c:yMode val="edge"/>
          <c:x val="5.3861747180512072E-2"/>
          <c:y val="0.9399840325464266"/>
          <c:w val="0.86631601706264705"/>
          <c:h val="5.129215231074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solidFill>
                  <a:sysClr val="windowText" lastClr="000000"/>
                </a:solidFill>
              </a:rPr>
              <a:t>2.3</a:t>
            </a:r>
            <a:r>
              <a:rPr lang="es-ES" sz="1100" b="1" baseline="0">
                <a:solidFill>
                  <a:sysClr val="windowText" lastClr="000000"/>
                </a:solidFill>
              </a:rPr>
              <a:t> Infracciones contra la libertad sexual por tipología penal. Comunidad de Madrid, desde 2010</a:t>
            </a:r>
            <a:endParaRPr lang="es-ES" sz="1100" b="1">
              <a:solidFill>
                <a:sysClr val="windowText" lastClr="000000"/>
              </a:solidFill>
            </a:endParaRPr>
          </a:p>
        </c:rich>
      </c:tx>
      <c:layout>
        <c:manualLayout>
          <c:xMode val="edge"/>
          <c:yMode val="edge"/>
          <c:x val="0.14306285151856019"/>
          <c:y val="1.86989046475664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845255949413914E-2"/>
          <c:y val="0.11861567985810834"/>
          <c:w val="0.87367501888906873"/>
          <c:h val="0.70336403535110181"/>
        </c:manualLayout>
      </c:layout>
      <c:barChart>
        <c:barDir val="col"/>
        <c:grouping val="stacked"/>
        <c:varyColors val="0"/>
        <c:ser>
          <c:idx val="1"/>
          <c:order val="1"/>
          <c:tx>
            <c:strRef>
              <c:f>'2.VIOLENCIA SEXUAL'!$D$10</c:f>
              <c:strCache>
                <c:ptCount val="1"/>
                <c:pt idx="0">
                  <c:v>Agresión sexual</c:v>
                </c:pt>
              </c:strCache>
            </c:strRef>
          </c:tx>
          <c:spPr>
            <a:solidFill>
              <a:schemeClr val="accent2"/>
            </a:solidFill>
            <a:ln w="12700" cap="flat" cmpd="sng" algn="ctr">
              <a:no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SEXUAL'!$E$8:$R$8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SEXUAL'!$E$10:$R$10</c:f>
              <c:numCache>
                <c:formatCode>#,##0</c:formatCode>
                <c:ptCount val="14"/>
                <c:pt idx="0">
                  <c:v>708</c:v>
                </c:pt>
                <c:pt idx="1">
                  <c:v>799</c:v>
                </c:pt>
                <c:pt idx="2">
                  <c:v>750</c:v>
                </c:pt>
                <c:pt idx="3">
                  <c:v>710</c:v>
                </c:pt>
                <c:pt idx="4">
                  <c:v>752</c:v>
                </c:pt>
                <c:pt idx="5">
                  <c:v>770</c:v>
                </c:pt>
                <c:pt idx="6">
                  <c:v>864</c:v>
                </c:pt>
                <c:pt idx="7">
                  <c:v>977</c:v>
                </c:pt>
                <c:pt idx="8">
                  <c:v>1172</c:v>
                </c:pt>
                <c:pt idx="9">
                  <c:v>1292</c:v>
                </c:pt>
                <c:pt idx="10">
                  <c:v>1084</c:v>
                </c:pt>
                <c:pt idx="11">
                  <c:v>1390</c:v>
                </c:pt>
                <c:pt idx="12">
                  <c:v>1578</c:v>
                </c:pt>
                <c:pt idx="13">
                  <c:v>1804</c:v>
                </c:pt>
              </c:numCache>
            </c:numRef>
          </c:val>
          <c:extLst>
            <c:ext xmlns:c16="http://schemas.microsoft.com/office/drawing/2014/chart" uri="{C3380CC4-5D6E-409C-BE32-E72D297353CC}">
              <c16:uniqueId val="{00000001-2B95-491F-B8D9-F1F663F95D3E}"/>
            </c:ext>
          </c:extLst>
        </c:ser>
        <c:ser>
          <c:idx val="2"/>
          <c:order val="2"/>
          <c:tx>
            <c:strRef>
              <c:f>'2.VIOLENCIA SEXUAL'!$D$11</c:f>
              <c:strCache>
                <c:ptCount val="1"/>
                <c:pt idx="0">
                  <c:v>Agresión sexual con penetración</c:v>
                </c:pt>
              </c:strCache>
            </c:strRef>
          </c:tx>
          <c:spPr>
            <a:solidFill>
              <a:schemeClr val="accent3"/>
            </a:solidFill>
            <a:ln w="12700" cap="flat" cmpd="sng" algn="ctr">
              <a:no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SEXUAL'!$E$8:$R$8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SEXUAL'!$E$11:$R$11</c:f>
              <c:numCache>
                <c:formatCode>#,##0</c:formatCode>
                <c:ptCount val="14"/>
                <c:pt idx="0">
                  <c:v>298</c:v>
                </c:pt>
                <c:pt idx="1">
                  <c:v>306</c:v>
                </c:pt>
                <c:pt idx="2">
                  <c:v>273</c:v>
                </c:pt>
                <c:pt idx="3">
                  <c:v>267</c:v>
                </c:pt>
                <c:pt idx="4">
                  <c:v>296</c:v>
                </c:pt>
                <c:pt idx="5">
                  <c:v>284</c:v>
                </c:pt>
                <c:pt idx="6">
                  <c:v>302</c:v>
                </c:pt>
                <c:pt idx="7">
                  <c:v>368</c:v>
                </c:pt>
                <c:pt idx="8">
                  <c:v>408</c:v>
                </c:pt>
                <c:pt idx="9">
                  <c:v>455</c:v>
                </c:pt>
                <c:pt idx="10">
                  <c:v>473</c:v>
                </c:pt>
                <c:pt idx="11">
                  <c:v>538</c:v>
                </c:pt>
                <c:pt idx="12">
                  <c:v>613</c:v>
                </c:pt>
                <c:pt idx="13">
                  <c:v>649</c:v>
                </c:pt>
              </c:numCache>
            </c:numRef>
          </c:val>
          <c:extLst>
            <c:ext xmlns:c16="http://schemas.microsoft.com/office/drawing/2014/chart" uri="{C3380CC4-5D6E-409C-BE32-E72D297353CC}">
              <c16:uniqueId val="{00000002-2B95-491F-B8D9-F1F663F95D3E}"/>
            </c:ext>
          </c:extLst>
        </c:ser>
        <c:ser>
          <c:idx val="4"/>
          <c:order val="3"/>
          <c:tx>
            <c:strRef>
              <c:f>'2.VIOLENCIA SEXUAL'!$D$13</c:f>
              <c:strCache>
                <c:ptCount val="1"/>
                <c:pt idx="0">
                  <c:v>Pornografía de menores</c:v>
                </c:pt>
              </c:strCache>
            </c:strRef>
          </c:tx>
          <c:spPr>
            <a:solidFill>
              <a:schemeClr val="accent5"/>
            </a:solidFill>
            <a:ln w="12700" cap="flat" cmpd="sng" algn="ctr">
              <a:noFill/>
              <a:prstDash val="solid"/>
              <a:miter lim="800000"/>
            </a:ln>
            <a:effectLst/>
          </c:spPr>
          <c:invertIfNegative val="0"/>
          <c:cat>
            <c:strRef>
              <c:f>'2.VIOLENCIA SEXUAL'!$E$8:$R$8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SEXUAL'!$E$13:$R$13</c:f>
              <c:numCache>
                <c:formatCode>#,##0</c:formatCode>
                <c:ptCount val="14"/>
                <c:pt idx="0">
                  <c:v>90</c:v>
                </c:pt>
                <c:pt idx="1">
                  <c:v>91</c:v>
                </c:pt>
                <c:pt idx="2">
                  <c:v>67</c:v>
                </c:pt>
                <c:pt idx="3">
                  <c:v>67</c:v>
                </c:pt>
                <c:pt idx="4">
                  <c:v>73</c:v>
                </c:pt>
                <c:pt idx="5">
                  <c:v>87</c:v>
                </c:pt>
                <c:pt idx="6">
                  <c:v>55</c:v>
                </c:pt>
                <c:pt idx="7">
                  <c:v>94</c:v>
                </c:pt>
                <c:pt idx="8">
                  <c:v>99</c:v>
                </c:pt>
                <c:pt idx="9">
                  <c:v>108</c:v>
                </c:pt>
                <c:pt idx="10">
                  <c:v>95</c:v>
                </c:pt>
                <c:pt idx="11">
                  <c:v>104</c:v>
                </c:pt>
                <c:pt idx="12">
                  <c:v>88</c:v>
                </c:pt>
                <c:pt idx="13">
                  <c:v>135</c:v>
                </c:pt>
              </c:numCache>
            </c:numRef>
          </c:val>
          <c:extLst>
            <c:ext xmlns:c16="http://schemas.microsoft.com/office/drawing/2014/chart" uri="{C3380CC4-5D6E-409C-BE32-E72D297353CC}">
              <c16:uniqueId val="{00000004-2B95-491F-B8D9-F1F663F95D3E}"/>
            </c:ext>
          </c:extLst>
        </c:ser>
        <c:ser>
          <c:idx val="3"/>
          <c:order val="4"/>
          <c:tx>
            <c:strRef>
              <c:f>'2.VIOLENCIA SEXUAL'!$D$12</c:f>
              <c:strCache>
                <c:ptCount val="1"/>
                <c:pt idx="0">
                  <c:v>Corrupción de menores o incapacitados</c:v>
                </c:pt>
              </c:strCache>
            </c:strRef>
          </c:tx>
          <c:spPr>
            <a:solidFill>
              <a:schemeClr val="accent4"/>
            </a:solidFill>
            <a:ln w="12700" cap="flat" cmpd="sng" algn="ctr">
              <a:noFill/>
              <a:prstDash val="solid"/>
              <a:miter lim="800000"/>
            </a:ln>
            <a:effectLst/>
          </c:spPr>
          <c:invertIfNegative val="0"/>
          <c:cat>
            <c:strRef>
              <c:f>'2.VIOLENCIA SEXUAL'!$E$8:$R$8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SEXUAL'!$E$12:$R$12</c:f>
              <c:numCache>
                <c:formatCode>#,##0</c:formatCode>
                <c:ptCount val="14"/>
                <c:pt idx="0">
                  <c:v>29</c:v>
                </c:pt>
                <c:pt idx="1">
                  <c:v>16</c:v>
                </c:pt>
                <c:pt idx="2">
                  <c:v>29</c:v>
                </c:pt>
                <c:pt idx="3">
                  <c:v>46</c:v>
                </c:pt>
                <c:pt idx="4">
                  <c:v>41</c:v>
                </c:pt>
                <c:pt idx="5">
                  <c:v>47</c:v>
                </c:pt>
                <c:pt idx="6">
                  <c:v>63</c:v>
                </c:pt>
                <c:pt idx="7">
                  <c:v>57</c:v>
                </c:pt>
                <c:pt idx="8">
                  <c:v>45</c:v>
                </c:pt>
                <c:pt idx="9">
                  <c:v>55</c:v>
                </c:pt>
                <c:pt idx="10">
                  <c:v>46</c:v>
                </c:pt>
                <c:pt idx="11">
                  <c:v>46</c:v>
                </c:pt>
                <c:pt idx="12">
                  <c:v>43</c:v>
                </c:pt>
                <c:pt idx="13">
                  <c:v>50</c:v>
                </c:pt>
              </c:numCache>
            </c:numRef>
          </c:val>
          <c:extLst>
            <c:ext xmlns:c16="http://schemas.microsoft.com/office/drawing/2014/chart" uri="{C3380CC4-5D6E-409C-BE32-E72D297353CC}">
              <c16:uniqueId val="{00000003-2B95-491F-B8D9-F1F663F95D3E}"/>
            </c:ext>
          </c:extLst>
        </c:ser>
        <c:ser>
          <c:idx val="5"/>
          <c:order val="5"/>
          <c:tx>
            <c:v>Otros hechos contra libertad sexual</c:v>
          </c:tx>
          <c:spPr>
            <a:solidFill>
              <a:schemeClr val="accent6"/>
            </a:solidFill>
            <a:ln w="12700" cap="flat" cmpd="sng" algn="ctr">
              <a:no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SEXUAL'!$E$8:$R$8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SEXUAL'!$E$14:$R$14</c:f>
              <c:numCache>
                <c:formatCode>#,##0</c:formatCode>
                <c:ptCount val="14"/>
                <c:pt idx="0">
                  <c:v>214</c:v>
                </c:pt>
                <c:pt idx="1">
                  <c:v>231</c:v>
                </c:pt>
                <c:pt idx="2">
                  <c:v>191</c:v>
                </c:pt>
                <c:pt idx="3">
                  <c:v>230</c:v>
                </c:pt>
                <c:pt idx="4">
                  <c:v>239</c:v>
                </c:pt>
                <c:pt idx="5">
                  <c:v>227</c:v>
                </c:pt>
                <c:pt idx="6">
                  <c:v>267</c:v>
                </c:pt>
                <c:pt idx="7">
                  <c:v>280</c:v>
                </c:pt>
                <c:pt idx="8">
                  <c:v>290</c:v>
                </c:pt>
                <c:pt idx="9">
                  <c:v>305</c:v>
                </c:pt>
                <c:pt idx="10">
                  <c:v>278</c:v>
                </c:pt>
                <c:pt idx="11">
                  <c:v>342</c:v>
                </c:pt>
                <c:pt idx="12">
                  <c:v>341</c:v>
                </c:pt>
                <c:pt idx="13">
                  <c:v>428</c:v>
                </c:pt>
              </c:numCache>
            </c:numRef>
          </c:val>
          <c:extLst>
            <c:ext xmlns:c16="http://schemas.microsoft.com/office/drawing/2014/chart" uri="{C3380CC4-5D6E-409C-BE32-E72D297353CC}">
              <c16:uniqueId val="{00000005-2B95-491F-B8D9-F1F663F95D3E}"/>
            </c:ext>
          </c:extLst>
        </c:ser>
        <c:dLbls>
          <c:showLegendKey val="0"/>
          <c:showVal val="0"/>
          <c:showCatName val="0"/>
          <c:showSerName val="0"/>
          <c:showPercent val="0"/>
          <c:showBubbleSize val="0"/>
        </c:dLbls>
        <c:gapWidth val="25"/>
        <c:overlap val="100"/>
        <c:axId val="1103131192"/>
        <c:axId val="1103124352"/>
        <c:extLst>
          <c:ext xmlns:c15="http://schemas.microsoft.com/office/drawing/2012/chart" uri="{02D57815-91ED-43cb-92C2-25804820EDAC}">
            <c15:filteredBarSeries>
              <c15:ser>
                <c:idx val="0"/>
                <c:order val="0"/>
                <c:tx>
                  <c:strRef>
                    <c:extLst>
                      <c:ext uri="{02D57815-91ED-43cb-92C2-25804820EDAC}">
                        <c15:formulaRef>
                          <c15:sqref>'2.VIOLENCIA SEXUAL'!$D$9</c15:sqref>
                        </c15:formulaRef>
                      </c:ext>
                    </c:extLst>
                    <c:strCache>
                      <c:ptCount val="1"/>
                      <c:pt idx="0">
                        <c:v>Total Libertad Sexual (Nº)</c:v>
                      </c:pt>
                    </c:strCache>
                  </c:strRef>
                </c:tx>
                <c:spPr>
                  <a:solidFill>
                    <a:schemeClr val="accent1"/>
                  </a:solidFill>
                  <a:ln w="12700" cap="flat" cmpd="sng" algn="ctr">
                    <a:solidFill>
                      <a:schemeClr val="dk1"/>
                    </a:solidFill>
                    <a:prstDash val="solid"/>
                    <a:miter lim="800000"/>
                  </a:ln>
                  <a:effectLst/>
                </c:spPr>
                <c:invertIfNegative val="0"/>
                <c:dLbls>
                  <c:dLbl>
                    <c:idx val="13"/>
                    <c:layout>
                      <c:manualLayout>
                        <c:x val="-3.0486904861717505E-2"/>
                        <c:y val="-2.2511081356405723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7-2B95-491F-B8D9-F1F663F95D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75000"/>
                            </a:schemeClr>
                          </a:solidFill>
                          <a:latin typeface="+mn-lt"/>
                          <a:ea typeface="+mn-ea"/>
                          <a:cs typeface="+mn-cs"/>
                        </a:defRPr>
                      </a:pPr>
                      <a:endParaRPr lang="es-E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SEXUAL'!$E$9:$R$9</c15:sqref>
                        </c15:formulaRef>
                      </c:ext>
                    </c:extLst>
                    <c:numCache>
                      <c:formatCode>#,##0</c:formatCode>
                      <c:ptCount val="14"/>
                      <c:pt idx="0">
                        <c:v>1339</c:v>
                      </c:pt>
                      <c:pt idx="1">
                        <c:v>1443</c:v>
                      </c:pt>
                      <c:pt idx="2">
                        <c:v>1310</c:v>
                      </c:pt>
                      <c:pt idx="3">
                        <c:v>1320</c:v>
                      </c:pt>
                      <c:pt idx="4">
                        <c:v>1401</c:v>
                      </c:pt>
                      <c:pt idx="5">
                        <c:v>1415</c:v>
                      </c:pt>
                      <c:pt idx="6">
                        <c:v>1551</c:v>
                      </c:pt>
                      <c:pt idx="7">
                        <c:v>1776</c:v>
                      </c:pt>
                      <c:pt idx="8">
                        <c:v>2014</c:v>
                      </c:pt>
                      <c:pt idx="9">
                        <c:v>2215</c:v>
                      </c:pt>
                      <c:pt idx="10">
                        <c:v>1976</c:v>
                      </c:pt>
                      <c:pt idx="11">
                        <c:v>2420</c:v>
                      </c:pt>
                      <c:pt idx="12">
                        <c:v>2663</c:v>
                      </c:pt>
                      <c:pt idx="13">
                        <c:v>3066</c:v>
                      </c:pt>
                    </c:numCache>
                  </c:numRef>
                </c:val>
                <c:extLst>
                  <c:ext xmlns:c16="http://schemas.microsoft.com/office/drawing/2014/chart" uri="{C3380CC4-5D6E-409C-BE32-E72D297353CC}">
                    <c16:uniqueId val="{00000000-2B95-491F-B8D9-F1F663F95D3E}"/>
                  </c:ext>
                </c:extLst>
              </c15:ser>
            </c15:filteredBarSeries>
          </c:ext>
        </c:extLst>
      </c:barChart>
      <c:catAx>
        <c:axId val="1103131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3124352"/>
        <c:crosses val="autoZero"/>
        <c:auto val="1"/>
        <c:lblAlgn val="ctr"/>
        <c:lblOffset val="100"/>
        <c:noMultiLvlLbl val="0"/>
      </c:catAx>
      <c:valAx>
        <c:axId val="1103124352"/>
        <c:scaling>
          <c:orientation val="minMax"/>
          <c:max val="32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03131192"/>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0"/>
          <c:y val="0.88537847746387754"/>
          <c:w val="0.8893479979222656"/>
          <c:h val="0.114621416086717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2.3 Infracciones contra la libertad sexual en Comunidad de Madrid y en la ciudad de Madrid, desde 2010.</a:t>
            </a:r>
          </a:p>
        </c:rich>
      </c:tx>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3269883688991733E-2"/>
          <c:y val="0.17974906945813685"/>
          <c:w val="0.83747203196504461"/>
          <c:h val="0.59311620831139955"/>
        </c:manualLayout>
      </c:layout>
      <c:barChart>
        <c:barDir val="col"/>
        <c:grouping val="clustered"/>
        <c:varyColors val="0"/>
        <c:ser>
          <c:idx val="12"/>
          <c:order val="12"/>
          <c:tx>
            <c:v>Total Madrid</c:v>
          </c:tx>
          <c:spPr>
            <a:solidFill>
              <a:schemeClr val="accent1"/>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SEXUAL'!$E$8:$R$8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SEXUAL'!$E$21:$R$21</c:f>
              <c:numCache>
                <c:formatCode>0%</c:formatCode>
                <c:ptCount val="14"/>
                <c:pt idx="6" formatCode="#,##0">
                  <c:v>844</c:v>
                </c:pt>
                <c:pt idx="7" formatCode="#,##0">
                  <c:v>1004</c:v>
                </c:pt>
                <c:pt idx="8" formatCode="#,##0">
                  <c:v>1165</c:v>
                </c:pt>
                <c:pt idx="9" formatCode="#,##0">
                  <c:v>1218</c:v>
                </c:pt>
                <c:pt idx="10" formatCode="#,##0">
                  <c:v>1131</c:v>
                </c:pt>
                <c:pt idx="11" formatCode="#,##0">
                  <c:v>1348</c:v>
                </c:pt>
                <c:pt idx="12" formatCode="#,##0">
                  <c:v>1443</c:v>
                </c:pt>
                <c:pt idx="13" formatCode="#,##0">
                  <c:v>1676</c:v>
                </c:pt>
              </c:numCache>
            </c:numRef>
          </c:val>
          <c:extLst>
            <c:ext xmlns:c16="http://schemas.microsoft.com/office/drawing/2014/chart" uri="{C3380CC4-5D6E-409C-BE32-E72D297353CC}">
              <c16:uniqueId val="{00000001-649B-4F80-B862-72735374EC39}"/>
            </c:ext>
          </c:extLst>
        </c:ser>
        <c:ser>
          <c:idx val="0"/>
          <c:order val="0"/>
          <c:tx>
            <c:v>Total CAM</c:v>
          </c:tx>
          <c:spPr>
            <a:solidFill>
              <a:schemeClr val="accent2"/>
            </a:solidFill>
            <a:ln>
              <a:solidFill>
                <a:schemeClr val="accent2"/>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SEXUAL'!$E$8:$R$8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SEXUAL'!$E$9:$R$9</c:f>
              <c:numCache>
                <c:formatCode>#,##0</c:formatCode>
                <c:ptCount val="14"/>
                <c:pt idx="0">
                  <c:v>1339</c:v>
                </c:pt>
                <c:pt idx="1">
                  <c:v>1443</c:v>
                </c:pt>
                <c:pt idx="2">
                  <c:v>1310</c:v>
                </c:pt>
                <c:pt idx="3">
                  <c:v>1320</c:v>
                </c:pt>
                <c:pt idx="4">
                  <c:v>1401</c:v>
                </c:pt>
                <c:pt idx="5">
                  <c:v>1415</c:v>
                </c:pt>
                <c:pt idx="6">
                  <c:v>1551</c:v>
                </c:pt>
                <c:pt idx="7">
                  <c:v>1776</c:v>
                </c:pt>
                <c:pt idx="8">
                  <c:v>2014</c:v>
                </c:pt>
                <c:pt idx="9">
                  <c:v>2215</c:v>
                </c:pt>
                <c:pt idx="10">
                  <c:v>1976</c:v>
                </c:pt>
                <c:pt idx="11">
                  <c:v>2420</c:v>
                </c:pt>
                <c:pt idx="12">
                  <c:v>2663</c:v>
                </c:pt>
                <c:pt idx="13">
                  <c:v>3066</c:v>
                </c:pt>
              </c:numCache>
            </c:numRef>
          </c:val>
          <c:extLst>
            <c:ext xmlns:c16="http://schemas.microsoft.com/office/drawing/2014/chart" uri="{C3380CC4-5D6E-409C-BE32-E72D297353CC}">
              <c16:uniqueId val="{00000002-649B-4F80-B862-72735374EC39}"/>
            </c:ext>
          </c:extLst>
        </c:ser>
        <c:dLbls>
          <c:showLegendKey val="0"/>
          <c:showVal val="0"/>
          <c:showCatName val="0"/>
          <c:showSerName val="0"/>
          <c:showPercent val="0"/>
          <c:showBubbleSize val="0"/>
        </c:dLbls>
        <c:gapWidth val="150"/>
        <c:axId val="1338173376"/>
        <c:axId val="1338170136"/>
        <c:extLst>
          <c:ext xmlns:c15="http://schemas.microsoft.com/office/drawing/2012/chart" uri="{02D57815-91ED-43cb-92C2-25804820EDAC}">
            <c15:filteredBarSeries>
              <c15:ser>
                <c:idx val="1"/>
                <c:order val="1"/>
                <c:tx>
                  <c:strRef>
                    <c:extLst>
                      <c:ext uri="{02D57815-91ED-43cb-92C2-25804820EDAC}">
                        <c15:formulaRef>
                          <c15:sqref>'2.VIOLENCIA SEXUAL'!$D$10</c15:sqref>
                        </c15:formulaRef>
                      </c:ext>
                    </c:extLst>
                    <c:strCache>
                      <c:ptCount val="1"/>
                      <c:pt idx="0">
                        <c:v>Agresión sexual</c:v>
                      </c:pt>
                    </c:strCache>
                  </c:strRef>
                </c:tx>
                <c:spPr>
                  <a:solidFill>
                    <a:schemeClr val="accent2"/>
                  </a:solidFill>
                  <a:ln>
                    <a:noFill/>
                  </a:ln>
                  <a:effectLst/>
                </c:spPr>
                <c:invertIfNegative val="0"/>
                <c:cat>
                  <c:strRef>
                    <c:extLst>
                      <c:ex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SEXUAL'!$E$10:$R$10</c15:sqref>
                        </c15:formulaRef>
                      </c:ext>
                    </c:extLst>
                    <c:numCache>
                      <c:formatCode>#,##0</c:formatCode>
                      <c:ptCount val="14"/>
                      <c:pt idx="0">
                        <c:v>708</c:v>
                      </c:pt>
                      <c:pt idx="1">
                        <c:v>799</c:v>
                      </c:pt>
                      <c:pt idx="2">
                        <c:v>750</c:v>
                      </c:pt>
                      <c:pt idx="3">
                        <c:v>710</c:v>
                      </c:pt>
                      <c:pt idx="4">
                        <c:v>752</c:v>
                      </c:pt>
                      <c:pt idx="5">
                        <c:v>770</c:v>
                      </c:pt>
                      <c:pt idx="6">
                        <c:v>864</c:v>
                      </c:pt>
                      <c:pt idx="7">
                        <c:v>977</c:v>
                      </c:pt>
                      <c:pt idx="8">
                        <c:v>1172</c:v>
                      </c:pt>
                      <c:pt idx="9">
                        <c:v>1292</c:v>
                      </c:pt>
                      <c:pt idx="10">
                        <c:v>1084</c:v>
                      </c:pt>
                      <c:pt idx="11">
                        <c:v>1390</c:v>
                      </c:pt>
                      <c:pt idx="12">
                        <c:v>1578</c:v>
                      </c:pt>
                      <c:pt idx="13">
                        <c:v>1804</c:v>
                      </c:pt>
                    </c:numCache>
                  </c:numRef>
                </c:val>
                <c:extLst>
                  <c:ext xmlns:c16="http://schemas.microsoft.com/office/drawing/2014/chart" uri="{C3380CC4-5D6E-409C-BE32-E72D297353CC}">
                    <c16:uniqueId val="{00000004-649B-4F80-B862-72735374EC3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'2.VIOLENCIA SEXUAL'!$D$11</c15:sqref>
                        </c15:formulaRef>
                      </c:ext>
                    </c:extLst>
                    <c:strCache>
                      <c:ptCount val="1"/>
                      <c:pt idx="0">
                        <c:v>Agresión sexual con penetración</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SEXUAL'!$E$11:$R$11</c15:sqref>
                        </c15:formulaRef>
                      </c:ext>
                    </c:extLst>
                    <c:numCache>
                      <c:formatCode>#,##0</c:formatCode>
                      <c:ptCount val="14"/>
                      <c:pt idx="0">
                        <c:v>298</c:v>
                      </c:pt>
                      <c:pt idx="1">
                        <c:v>306</c:v>
                      </c:pt>
                      <c:pt idx="2">
                        <c:v>273</c:v>
                      </c:pt>
                      <c:pt idx="3">
                        <c:v>267</c:v>
                      </c:pt>
                      <c:pt idx="4">
                        <c:v>296</c:v>
                      </c:pt>
                      <c:pt idx="5">
                        <c:v>284</c:v>
                      </c:pt>
                      <c:pt idx="6">
                        <c:v>302</c:v>
                      </c:pt>
                      <c:pt idx="7">
                        <c:v>368</c:v>
                      </c:pt>
                      <c:pt idx="8">
                        <c:v>408</c:v>
                      </c:pt>
                      <c:pt idx="9">
                        <c:v>455</c:v>
                      </c:pt>
                      <c:pt idx="10">
                        <c:v>473</c:v>
                      </c:pt>
                      <c:pt idx="11">
                        <c:v>538</c:v>
                      </c:pt>
                      <c:pt idx="12">
                        <c:v>613</c:v>
                      </c:pt>
                      <c:pt idx="13">
                        <c:v>649</c:v>
                      </c:pt>
                    </c:numCache>
                  </c:numRef>
                </c:val>
                <c:extLst xmlns:c15="http://schemas.microsoft.com/office/drawing/2012/chart">
                  <c:ext xmlns:c16="http://schemas.microsoft.com/office/drawing/2014/chart" uri="{C3380CC4-5D6E-409C-BE32-E72D297353CC}">
                    <c16:uniqueId val="{00000005-649B-4F80-B862-72735374EC3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'2.VIOLENCIA SEXUAL'!$D$12</c15:sqref>
                        </c15:formulaRef>
                      </c:ext>
                    </c:extLst>
                    <c:strCache>
                      <c:ptCount val="1"/>
                      <c:pt idx="0">
                        <c:v>Corrupción de menores o incapacitados</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SEXUAL'!$E$12:$R$12</c15:sqref>
                        </c15:formulaRef>
                      </c:ext>
                    </c:extLst>
                    <c:numCache>
                      <c:formatCode>#,##0</c:formatCode>
                      <c:ptCount val="14"/>
                      <c:pt idx="0">
                        <c:v>29</c:v>
                      </c:pt>
                      <c:pt idx="1">
                        <c:v>16</c:v>
                      </c:pt>
                      <c:pt idx="2">
                        <c:v>29</c:v>
                      </c:pt>
                      <c:pt idx="3">
                        <c:v>46</c:v>
                      </c:pt>
                      <c:pt idx="4">
                        <c:v>41</c:v>
                      </c:pt>
                      <c:pt idx="5">
                        <c:v>47</c:v>
                      </c:pt>
                      <c:pt idx="6">
                        <c:v>63</c:v>
                      </c:pt>
                      <c:pt idx="7">
                        <c:v>57</c:v>
                      </c:pt>
                      <c:pt idx="8">
                        <c:v>45</c:v>
                      </c:pt>
                      <c:pt idx="9">
                        <c:v>55</c:v>
                      </c:pt>
                      <c:pt idx="10">
                        <c:v>46</c:v>
                      </c:pt>
                      <c:pt idx="11">
                        <c:v>46</c:v>
                      </c:pt>
                      <c:pt idx="12">
                        <c:v>43</c:v>
                      </c:pt>
                      <c:pt idx="13">
                        <c:v>50</c:v>
                      </c:pt>
                    </c:numCache>
                  </c:numRef>
                </c:val>
                <c:extLst xmlns:c15="http://schemas.microsoft.com/office/drawing/2012/chart">
                  <c:ext xmlns:c16="http://schemas.microsoft.com/office/drawing/2014/chart" uri="{C3380CC4-5D6E-409C-BE32-E72D297353CC}">
                    <c16:uniqueId val="{00000006-649B-4F80-B862-72735374EC3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'2.VIOLENCIA SEXUAL'!$D$13</c15:sqref>
                        </c15:formulaRef>
                      </c:ext>
                    </c:extLst>
                    <c:strCache>
                      <c:ptCount val="1"/>
                      <c:pt idx="0">
                        <c:v>Pornografía de menores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SEXUAL'!$E$13:$R$13</c15:sqref>
                        </c15:formulaRef>
                      </c:ext>
                    </c:extLst>
                    <c:numCache>
                      <c:formatCode>#,##0</c:formatCode>
                      <c:ptCount val="14"/>
                      <c:pt idx="0">
                        <c:v>90</c:v>
                      </c:pt>
                      <c:pt idx="1">
                        <c:v>91</c:v>
                      </c:pt>
                      <c:pt idx="2">
                        <c:v>67</c:v>
                      </c:pt>
                      <c:pt idx="3">
                        <c:v>67</c:v>
                      </c:pt>
                      <c:pt idx="4">
                        <c:v>73</c:v>
                      </c:pt>
                      <c:pt idx="5">
                        <c:v>87</c:v>
                      </c:pt>
                      <c:pt idx="6">
                        <c:v>55</c:v>
                      </c:pt>
                      <c:pt idx="7">
                        <c:v>94</c:v>
                      </c:pt>
                      <c:pt idx="8">
                        <c:v>99</c:v>
                      </c:pt>
                      <c:pt idx="9">
                        <c:v>108</c:v>
                      </c:pt>
                      <c:pt idx="10">
                        <c:v>95</c:v>
                      </c:pt>
                      <c:pt idx="11">
                        <c:v>104</c:v>
                      </c:pt>
                      <c:pt idx="12">
                        <c:v>88</c:v>
                      </c:pt>
                      <c:pt idx="13">
                        <c:v>135</c:v>
                      </c:pt>
                    </c:numCache>
                  </c:numRef>
                </c:val>
                <c:extLst xmlns:c15="http://schemas.microsoft.com/office/drawing/2012/chart">
                  <c:ext xmlns:c16="http://schemas.microsoft.com/office/drawing/2014/chart" uri="{C3380CC4-5D6E-409C-BE32-E72D297353CC}">
                    <c16:uniqueId val="{00000007-649B-4F80-B862-72735374EC3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'2.VIOLENCIA SEXUAL'!$D$14</c15:sqref>
                        </c15:formulaRef>
                      </c:ext>
                    </c:extLst>
                    <c:strCache>
                      <c:ptCount val="1"/>
                      <c:pt idx="0">
                        <c:v>Otros contra la libertad sexual</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SEXUAL'!$E$14:$R$14</c15:sqref>
                        </c15:formulaRef>
                      </c:ext>
                    </c:extLst>
                    <c:numCache>
                      <c:formatCode>#,##0</c:formatCode>
                      <c:ptCount val="14"/>
                      <c:pt idx="0">
                        <c:v>214</c:v>
                      </c:pt>
                      <c:pt idx="1">
                        <c:v>231</c:v>
                      </c:pt>
                      <c:pt idx="2">
                        <c:v>191</c:v>
                      </c:pt>
                      <c:pt idx="3">
                        <c:v>230</c:v>
                      </c:pt>
                      <c:pt idx="4">
                        <c:v>239</c:v>
                      </c:pt>
                      <c:pt idx="5">
                        <c:v>227</c:v>
                      </c:pt>
                      <c:pt idx="6">
                        <c:v>267</c:v>
                      </c:pt>
                      <c:pt idx="7">
                        <c:v>280</c:v>
                      </c:pt>
                      <c:pt idx="8">
                        <c:v>290</c:v>
                      </c:pt>
                      <c:pt idx="9">
                        <c:v>305</c:v>
                      </c:pt>
                      <c:pt idx="10">
                        <c:v>278</c:v>
                      </c:pt>
                      <c:pt idx="11">
                        <c:v>342</c:v>
                      </c:pt>
                      <c:pt idx="12">
                        <c:v>341</c:v>
                      </c:pt>
                      <c:pt idx="13">
                        <c:v>428</c:v>
                      </c:pt>
                    </c:numCache>
                  </c:numRef>
                </c:val>
                <c:extLst xmlns:c15="http://schemas.microsoft.com/office/drawing/2012/chart">
                  <c:ext xmlns:c16="http://schemas.microsoft.com/office/drawing/2014/chart" uri="{C3380CC4-5D6E-409C-BE32-E72D297353CC}">
                    <c16:uniqueId val="{00000008-649B-4F80-B862-72735374EC39}"/>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'2.VIOLENCIA SEXUAL'!$D$15</c15:sqref>
                        </c15:formulaRef>
                      </c:ext>
                    </c:extLst>
                    <c:strCache>
                      <c:ptCount val="1"/>
                      <c:pt idx="0">
                        <c:v>Total Libertad Sexual (%)</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SEXUAL'!$E$15:$R$15</c15:sqref>
                        </c15:formulaRef>
                      </c:ext>
                    </c:extLst>
                    <c:numCache>
                      <c:formatCode>0%</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xmlns:c15="http://schemas.microsoft.com/office/drawing/2012/chart">
                  <c:ext xmlns:c16="http://schemas.microsoft.com/office/drawing/2014/chart" uri="{C3380CC4-5D6E-409C-BE32-E72D297353CC}">
                    <c16:uniqueId val="{00000009-649B-4F80-B862-72735374EC3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'2.VIOLENCIA SEXUAL'!$D$16</c15:sqref>
                        </c15:formulaRef>
                      </c:ext>
                    </c:extLst>
                    <c:strCache>
                      <c:ptCount val="1"/>
                      <c:pt idx="0">
                        <c:v>Agresión sexual</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SEXUAL'!$E$16:$R$16</c15:sqref>
                        </c15:formulaRef>
                      </c:ext>
                    </c:extLst>
                    <c:numCache>
                      <c:formatCode>0.0%</c:formatCode>
                      <c:ptCount val="14"/>
                      <c:pt idx="0">
                        <c:v>0.52875280059746077</c:v>
                      </c:pt>
                      <c:pt idx="1">
                        <c:v>0.55370755370755376</c:v>
                      </c:pt>
                      <c:pt idx="2">
                        <c:v>0.5725190839694656</c:v>
                      </c:pt>
                      <c:pt idx="3">
                        <c:v>0.53787878787878785</c:v>
                      </c:pt>
                      <c:pt idx="4">
                        <c:v>0.53675945753033549</c:v>
                      </c:pt>
                      <c:pt idx="5">
                        <c:v>0.54416961130742048</c:v>
                      </c:pt>
                      <c:pt idx="6">
                        <c:v>0.55705996131528046</c:v>
                      </c:pt>
                      <c:pt idx="7">
                        <c:v>0.55011261261261257</c:v>
                      </c:pt>
                      <c:pt idx="8">
                        <c:v>0.58192651439920551</c:v>
                      </c:pt>
                      <c:pt idx="9">
                        <c:v>0.58329571106094813</c:v>
                      </c:pt>
                      <c:pt idx="10">
                        <c:v>0.54858299595141702</c:v>
                      </c:pt>
                      <c:pt idx="11">
                        <c:v>0.57438016528925617</c:v>
                      </c:pt>
                      <c:pt idx="12">
                        <c:v>0.59256477656778073</c:v>
                      </c:pt>
                      <c:pt idx="13">
                        <c:v>0.58838878016960205</c:v>
                      </c:pt>
                    </c:numCache>
                  </c:numRef>
                </c:val>
                <c:extLst xmlns:c15="http://schemas.microsoft.com/office/drawing/2012/chart">
                  <c:ext xmlns:c16="http://schemas.microsoft.com/office/drawing/2014/chart" uri="{C3380CC4-5D6E-409C-BE32-E72D297353CC}">
                    <c16:uniqueId val="{0000000A-649B-4F80-B862-72735374EC39}"/>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'2.VIOLENCIA SEXUAL'!$D$17</c15:sqref>
                        </c15:formulaRef>
                      </c:ext>
                    </c:extLst>
                    <c:strCache>
                      <c:ptCount val="1"/>
                      <c:pt idx="0">
                        <c:v>Agresión sexual con penetración</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SEXUAL'!$E$17:$R$17</c15:sqref>
                        </c15:formulaRef>
                      </c:ext>
                    </c:extLst>
                    <c:numCache>
                      <c:formatCode>0.0%</c:formatCode>
                      <c:ptCount val="14"/>
                      <c:pt idx="0">
                        <c:v>0.22255414488424197</c:v>
                      </c:pt>
                      <c:pt idx="1">
                        <c:v>0.21205821205821207</c:v>
                      </c:pt>
                      <c:pt idx="2">
                        <c:v>0.2083969465648855</c:v>
                      </c:pt>
                      <c:pt idx="3">
                        <c:v>0.20227272727272727</c:v>
                      </c:pt>
                      <c:pt idx="4">
                        <c:v>0.21127765881513205</c:v>
                      </c:pt>
                      <c:pt idx="5">
                        <c:v>0.20070671378091873</c:v>
                      </c:pt>
                      <c:pt idx="6">
                        <c:v>0.19471308833010961</c:v>
                      </c:pt>
                      <c:pt idx="7">
                        <c:v>0.2072072072072072</c:v>
                      </c:pt>
                      <c:pt idx="8">
                        <c:v>0.20258192651439921</c:v>
                      </c:pt>
                      <c:pt idx="9">
                        <c:v>0.2054176072234763</c:v>
                      </c:pt>
                      <c:pt idx="10">
                        <c:v>0.23937246963562753</c:v>
                      </c:pt>
                      <c:pt idx="11">
                        <c:v>0.22231404958677686</c:v>
                      </c:pt>
                      <c:pt idx="12">
                        <c:v>0.23019151333082988</c:v>
                      </c:pt>
                      <c:pt idx="13">
                        <c:v>0.21167645140247879</c:v>
                      </c:pt>
                    </c:numCache>
                  </c:numRef>
                </c:val>
                <c:extLst xmlns:c15="http://schemas.microsoft.com/office/drawing/2012/chart">
                  <c:ext xmlns:c16="http://schemas.microsoft.com/office/drawing/2014/chart" uri="{C3380CC4-5D6E-409C-BE32-E72D297353CC}">
                    <c16:uniqueId val="{0000000B-649B-4F80-B862-72735374EC39}"/>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'2.VIOLENCIA SEXUAL'!$D$18</c15:sqref>
                        </c15:formulaRef>
                      </c:ext>
                    </c:extLst>
                    <c:strCache>
                      <c:ptCount val="1"/>
                      <c:pt idx="0">
                        <c:v>Corrupción de menores o incapacitados</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SEXUAL'!$E$18:$R$18</c15:sqref>
                        </c15:formulaRef>
                      </c:ext>
                    </c:extLst>
                    <c:numCache>
                      <c:formatCode>0.0%</c:formatCode>
                      <c:ptCount val="14"/>
                      <c:pt idx="0">
                        <c:v>2.1657953696788648E-2</c:v>
                      </c:pt>
                      <c:pt idx="1">
                        <c:v>1.1088011088011088E-2</c:v>
                      </c:pt>
                      <c:pt idx="2">
                        <c:v>2.2137404580152672E-2</c:v>
                      </c:pt>
                      <c:pt idx="3">
                        <c:v>3.4848484848484851E-2</c:v>
                      </c:pt>
                      <c:pt idx="4">
                        <c:v>2.9264810849393291E-2</c:v>
                      </c:pt>
                      <c:pt idx="5">
                        <c:v>3.3215547703180213E-2</c:v>
                      </c:pt>
                      <c:pt idx="6">
                        <c:v>4.0618955512572531E-2</c:v>
                      </c:pt>
                      <c:pt idx="7">
                        <c:v>3.2094594594594593E-2</c:v>
                      </c:pt>
                      <c:pt idx="8">
                        <c:v>2.2343594836146972E-2</c:v>
                      </c:pt>
                      <c:pt idx="9">
                        <c:v>2.4830699774266364E-2</c:v>
                      </c:pt>
                      <c:pt idx="10">
                        <c:v>2.3279352226720649E-2</c:v>
                      </c:pt>
                      <c:pt idx="11">
                        <c:v>1.9008264462809916E-2</c:v>
                      </c:pt>
                      <c:pt idx="12">
                        <c:v>1.6147202403304545E-2</c:v>
                      </c:pt>
                      <c:pt idx="13">
                        <c:v>1.6307893020221786E-2</c:v>
                      </c:pt>
                    </c:numCache>
                  </c:numRef>
                </c:val>
                <c:extLst xmlns:c15="http://schemas.microsoft.com/office/drawing/2012/chart">
                  <c:ext xmlns:c16="http://schemas.microsoft.com/office/drawing/2014/chart" uri="{C3380CC4-5D6E-409C-BE32-E72D297353CC}">
                    <c16:uniqueId val="{0000000C-649B-4F80-B862-72735374EC39}"/>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'2.VIOLENCIA SEXUAL'!$D$19</c15:sqref>
                        </c15:formulaRef>
                      </c:ext>
                    </c:extLst>
                    <c:strCache>
                      <c:ptCount val="1"/>
                      <c:pt idx="0">
                        <c:v>Pornografía de menores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SEXUAL'!$E$19:$R$19</c15:sqref>
                        </c15:formulaRef>
                      </c:ext>
                    </c:extLst>
                    <c:numCache>
                      <c:formatCode>0.0%</c:formatCode>
                      <c:ptCount val="14"/>
                      <c:pt idx="0">
                        <c:v>6.7214339058999248E-2</c:v>
                      </c:pt>
                      <c:pt idx="1">
                        <c:v>6.3063063063063057E-2</c:v>
                      </c:pt>
                      <c:pt idx="2">
                        <c:v>5.114503816793893E-2</c:v>
                      </c:pt>
                      <c:pt idx="3">
                        <c:v>5.0757575757575758E-2</c:v>
                      </c:pt>
                      <c:pt idx="4">
                        <c:v>5.2105638829407566E-2</c:v>
                      </c:pt>
                      <c:pt idx="5">
                        <c:v>6.148409893992933E-2</c:v>
                      </c:pt>
                      <c:pt idx="6">
                        <c:v>3.5460992907801421E-2</c:v>
                      </c:pt>
                      <c:pt idx="7">
                        <c:v>5.2927927927927929E-2</c:v>
                      </c:pt>
                      <c:pt idx="8">
                        <c:v>4.9155908639523335E-2</c:v>
                      </c:pt>
                      <c:pt idx="9">
                        <c:v>4.8758465011286681E-2</c:v>
                      </c:pt>
                      <c:pt idx="10">
                        <c:v>4.807692307692308E-2</c:v>
                      </c:pt>
                      <c:pt idx="11">
                        <c:v>4.2975206611570248E-2</c:v>
                      </c:pt>
                      <c:pt idx="12">
                        <c:v>3.3045437476530229E-2</c:v>
                      </c:pt>
                      <c:pt idx="13">
                        <c:v>4.4031311154598823E-2</c:v>
                      </c:pt>
                    </c:numCache>
                  </c:numRef>
                </c:val>
                <c:extLst xmlns:c15="http://schemas.microsoft.com/office/drawing/2012/chart">
                  <c:ext xmlns:c16="http://schemas.microsoft.com/office/drawing/2014/chart" uri="{C3380CC4-5D6E-409C-BE32-E72D297353CC}">
                    <c16:uniqueId val="{0000000D-649B-4F80-B862-72735374EC39}"/>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'2.VIOLENCIA SEXUAL'!$D$20</c15:sqref>
                        </c15:formulaRef>
                      </c:ext>
                    </c:extLst>
                    <c:strCache>
                      <c:ptCount val="1"/>
                      <c:pt idx="0">
                        <c:v>Otros contra la libertad sexual</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SEXUAL'!$E$8:$R$8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SEXUAL'!$E$20:$R$20</c15:sqref>
                        </c15:formulaRef>
                      </c:ext>
                    </c:extLst>
                    <c:numCache>
                      <c:formatCode>0.0%</c:formatCode>
                      <c:ptCount val="14"/>
                      <c:pt idx="0">
                        <c:v>0.15982076176250934</c:v>
                      </c:pt>
                      <c:pt idx="1">
                        <c:v>0.16008316008316009</c:v>
                      </c:pt>
                      <c:pt idx="2">
                        <c:v>0.14580152671755725</c:v>
                      </c:pt>
                      <c:pt idx="3">
                        <c:v>0.17424242424242425</c:v>
                      </c:pt>
                      <c:pt idx="4">
                        <c:v>0.17059243397573162</c:v>
                      </c:pt>
                      <c:pt idx="5">
                        <c:v>0.16042402826855123</c:v>
                      </c:pt>
                      <c:pt idx="6">
                        <c:v>0.17214700193423599</c:v>
                      </c:pt>
                      <c:pt idx="7">
                        <c:v>0.15765765765765766</c:v>
                      </c:pt>
                      <c:pt idx="8">
                        <c:v>0.14399205561072492</c:v>
                      </c:pt>
                      <c:pt idx="9">
                        <c:v>0.13769751693002258</c:v>
                      </c:pt>
                      <c:pt idx="10">
                        <c:v>0.14068825910931174</c:v>
                      </c:pt>
                      <c:pt idx="11">
                        <c:v>0.14132231404958678</c:v>
                      </c:pt>
                      <c:pt idx="12">
                        <c:v>0.12805107022155462</c:v>
                      </c:pt>
                      <c:pt idx="13">
                        <c:v>0.13959556425309849</c:v>
                      </c:pt>
                    </c:numCache>
                  </c:numRef>
                </c:val>
                <c:extLst xmlns:c15="http://schemas.microsoft.com/office/drawing/2012/chart">
                  <c:ext xmlns:c16="http://schemas.microsoft.com/office/drawing/2014/chart" uri="{C3380CC4-5D6E-409C-BE32-E72D297353CC}">
                    <c16:uniqueId val="{0000000E-649B-4F80-B862-72735374EC39}"/>
                  </c:ext>
                </c:extLst>
              </c15:ser>
            </c15:filteredBarSeries>
          </c:ext>
        </c:extLst>
      </c:barChart>
      <c:lineChart>
        <c:grouping val="standard"/>
        <c:varyColors val="0"/>
        <c:ser>
          <c:idx val="13"/>
          <c:order val="13"/>
          <c:tx>
            <c:strRef>
              <c:f>'2.VIOLENCIA SEXUAL'!$D$22</c:f>
              <c:strCache>
                <c:ptCount val="1"/>
                <c:pt idx="0">
                  <c:v>% Madrid </c:v>
                </c:pt>
              </c:strCache>
            </c:strRef>
          </c:tx>
          <c:spPr>
            <a:ln w="12700" cap="flat" cmpd="sng" algn="ctr">
              <a:solidFill>
                <a:schemeClr val="accent4"/>
              </a:solidFill>
              <a:prstDash val="solid"/>
              <a:miter lim="800000"/>
            </a:ln>
            <a:effectLst/>
          </c:spPr>
          <c:marker>
            <c:symbol val="circle"/>
            <c:size val="5"/>
            <c:spPr>
              <a:solidFill>
                <a:schemeClr val="accent4"/>
              </a:solidFill>
              <a:ln w="12700" cap="flat" cmpd="sng" algn="ctr">
                <a:solidFill>
                  <a:schemeClr val="accent4"/>
                </a:solidFill>
                <a:prstDash val="solid"/>
                <a:miter lim="800000"/>
              </a:ln>
              <a:effectLst/>
            </c:spPr>
          </c:marker>
          <c:dLbls>
            <c:spPr>
              <a:solidFill>
                <a:schemeClr val="accent4"/>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SEXUAL'!$E$8:$R$8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SEXUAL'!$E$22:$R$22</c:f>
              <c:numCache>
                <c:formatCode>0%</c:formatCode>
                <c:ptCount val="14"/>
                <c:pt idx="6" formatCode="0.0%">
                  <c:v>0.54416505480335264</c:v>
                </c:pt>
                <c:pt idx="7" formatCode="0.0%">
                  <c:v>0.56531531531531531</c:v>
                </c:pt>
                <c:pt idx="8" formatCode="0.0%">
                  <c:v>0.57845084409136049</c:v>
                </c:pt>
                <c:pt idx="9" formatCode="0.0%">
                  <c:v>0.54988713318284421</c:v>
                </c:pt>
                <c:pt idx="10" formatCode="0.0%">
                  <c:v>0.57236842105263153</c:v>
                </c:pt>
                <c:pt idx="11" formatCode="0.0%">
                  <c:v>0.55702479338842981</c:v>
                </c:pt>
                <c:pt idx="12" formatCode="0.0%">
                  <c:v>0.54187007134810361</c:v>
                </c:pt>
                <c:pt idx="13" formatCode="0.0%">
                  <c:v>0.54664057403783428</c:v>
                </c:pt>
              </c:numCache>
            </c:numRef>
          </c:val>
          <c:smooth val="0"/>
          <c:extLst>
            <c:ext xmlns:c16="http://schemas.microsoft.com/office/drawing/2014/chart" uri="{C3380CC4-5D6E-409C-BE32-E72D297353CC}">
              <c16:uniqueId val="{00000003-649B-4F80-B862-72735374EC39}"/>
            </c:ext>
          </c:extLst>
        </c:ser>
        <c:dLbls>
          <c:showLegendKey val="0"/>
          <c:showVal val="0"/>
          <c:showCatName val="0"/>
          <c:showSerName val="0"/>
          <c:showPercent val="0"/>
          <c:showBubbleSize val="0"/>
        </c:dLbls>
        <c:marker val="1"/>
        <c:smooth val="0"/>
        <c:axId val="1456350072"/>
        <c:axId val="1456352592"/>
      </c:lineChart>
      <c:catAx>
        <c:axId val="1338173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38170136"/>
        <c:crosses val="autoZero"/>
        <c:auto val="1"/>
        <c:lblAlgn val="ctr"/>
        <c:lblOffset val="100"/>
        <c:noMultiLvlLbl val="0"/>
      </c:catAx>
      <c:valAx>
        <c:axId val="1338170136"/>
        <c:scaling>
          <c:orientation val="minMax"/>
          <c:max val="32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38173376"/>
        <c:crosses val="autoZero"/>
        <c:crossBetween val="between"/>
      </c:valAx>
      <c:valAx>
        <c:axId val="1456352592"/>
        <c:scaling>
          <c:orientation val="minMax"/>
          <c:max val="1"/>
          <c:min val="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56350072"/>
        <c:crosses val="max"/>
        <c:crossBetween val="between"/>
      </c:valAx>
      <c:catAx>
        <c:axId val="1456350072"/>
        <c:scaling>
          <c:orientation val="minMax"/>
        </c:scaling>
        <c:delete val="1"/>
        <c:axPos val="b"/>
        <c:numFmt formatCode="General" sourceLinked="1"/>
        <c:majorTickMark val="out"/>
        <c:minorTickMark val="none"/>
        <c:tickLblPos val="nextTo"/>
        <c:crossAx val="1456352592"/>
        <c:crosses val="autoZero"/>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2.4 Victimizaciones de mujeres por delitos contra la libertad sexual. </a:t>
            </a:r>
          </a:p>
          <a:p>
            <a:pPr>
              <a:defRPr lang="es-ES" sz="1100" b="1">
                <a:solidFill>
                  <a:sysClr val="windowText" lastClr="000000"/>
                </a:solidFill>
              </a:defRPr>
            </a:pPr>
            <a:r>
              <a:rPr lang="es-ES" sz="1100" b="1" i="0" u="none" strike="noStrike" kern="1200" spc="0" baseline="0">
                <a:solidFill>
                  <a:sysClr val="windowText" lastClr="000000"/>
                </a:solidFill>
                <a:latin typeface="+mn-lt"/>
                <a:ea typeface="+mn-ea"/>
                <a:cs typeface="+mn-cs"/>
              </a:rPr>
              <a:t>Comunidad de Madrid, desde 2010</a:t>
            </a:r>
          </a:p>
        </c:rich>
      </c:tx>
      <c:layout>
        <c:manualLayout>
          <c:xMode val="edge"/>
          <c:yMode val="edge"/>
          <c:x val="0.13066395781303763"/>
          <c:y val="7.05091264692748E-4"/>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6457232229532957E-2"/>
          <c:y val="0.13972755507020862"/>
          <c:w val="0.8621793896545149"/>
          <c:h val="0.64956874892711591"/>
        </c:manualLayout>
      </c:layout>
      <c:lineChart>
        <c:grouping val="standard"/>
        <c:varyColors val="0"/>
        <c:ser>
          <c:idx val="0"/>
          <c:order val="0"/>
          <c:tx>
            <c:strRef>
              <c:f>'2.VIOLENCIA SEXUAL'!$D$24</c:f>
              <c:strCache>
                <c:ptCount val="1"/>
                <c:pt idx="0">
                  <c:v>Total victimizaciones (Nº)</c:v>
                </c:pt>
              </c:strCache>
            </c:strRef>
          </c:tx>
          <c:spPr>
            <a:ln w="12700" cap="flat" cmpd="sng" algn="ctr">
              <a:solidFill>
                <a:schemeClr val="accent1"/>
              </a:solidFill>
              <a:prstDash val="solid"/>
              <a:miter lim="800000"/>
            </a:ln>
            <a:effectLst/>
          </c:spPr>
          <c:marker>
            <c:symbol val="circle"/>
            <c:size val="5"/>
            <c:spPr>
              <a:solidFill>
                <a:schemeClr val="lt1"/>
              </a:solidFill>
              <a:ln w="12700" cap="flat" cmpd="sng" algn="ctr">
                <a:solidFill>
                  <a:schemeClr val="accent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SEXUAL'!$E$23:$R$23</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SEXUAL'!$E$24:$R$24</c:f>
              <c:numCache>
                <c:formatCode>#,##0</c:formatCode>
                <c:ptCount val="14"/>
                <c:pt idx="0">
                  <c:v>1396</c:v>
                </c:pt>
                <c:pt idx="1">
                  <c:v>1455</c:v>
                </c:pt>
                <c:pt idx="2">
                  <c:v>1348</c:v>
                </c:pt>
                <c:pt idx="3">
                  <c:v>1381</c:v>
                </c:pt>
                <c:pt idx="4">
                  <c:v>1425</c:v>
                </c:pt>
                <c:pt idx="5">
                  <c:v>1431</c:v>
                </c:pt>
                <c:pt idx="6">
                  <c:v>1613</c:v>
                </c:pt>
                <c:pt idx="7">
                  <c:v>1778</c:v>
                </c:pt>
                <c:pt idx="8">
                  <c:v>1990</c:v>
                </c:pt>
                <c:pt idx="9">
                  <c:v>2246</c:v>
                </c:pt>
                <c:pt idx="10">
                  <c:v>2002</c:v>
                </c:pt>
                <c:pt idx="11">
                  <c:v>2363</c:v>
                </c:pt>
                <c:pt idx="12">
                  <c:v>2624</c:v>
                </c:pt>
                <c:pt idx="13">
                  <c:v>2976</c:v>
                </c:pt>
              </c:numCache>
            </c:numRef>
          </c:val>
          <c:smooth val="0"/>
          <c:extLst>
            <c:ext xmlns:c16="http://schemas.microsoft.com/office/drawing/2014/chart" uri="{C3380CC4-5D6E-409C-BE32-E72D297353CC}">
              <c16:uniqueId val="{00000000-D4D1-485A-9A04-D304A1CAB135}"/>
            </c:ext>
          </c:extLst>
        </c:ser>
        <c:ser>
          <c:idx val="1"/>
          <c:order val="1"/>
          <c:tx>
            <c:strRef>
              <c:f>'2.VIOLENCIA SEXUAL'!$D$25</c:f>
              <c:strCache>
                <c:ptCount val="1"/>
                <c:pt idx="0">
                  <c:v>Victimizaciones mujeres (Nº)</c:v>
                </c:pt>
              </c:strCache>
            </c:strRef>
          </c:tx>
          <c:spPr>
            <a:ln w="12700" cap="flat" cmpd="sng" algn="ctr">
              <a:solidFill>
                <a:schemeClr val="accent2"/>
              </a:solidFill>
              <a:prstDash val="solid"/>
              <a:miter lim="800000"/>
            </a:ln>
            <a:effectLst/>
          </c:spPr>
          <c:marker>
            <c:symbol val="circle"/>
            <c:size val="5"/>
            <c:spPr>
              <a:solidFill>
                <a:schemeClr val="lt1"/>
              </a:solidFill>
              <a:ln w="12700" cap="flat" cmpd="sng" algn="ctr">
                <a:solidFill>
                  <a:schemeClr val="accent2"/>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SEXUAL'!$E$23:$R$23</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SEXUAL'!$E$25:$R$25</c:f>
              <c:numCache>
                <c:formatCode>#,##0</c:formatCode>
                <c:ptCount val="14"/>
                <c:pt idx="0">
                  <c:v>1222</c:v>
                </c:pt>
                <c:pt idx="1">
                  <c:v>1278</c:v>
                </c:pt>
                <c:pt idx="2">
                  <c:v>1142</c:v>
                </c:pt>
                <c:pt idx="3">
                  <c:v>1174</c:v>
                </c:pt>
                <c:pt idx="4">
                  <c:v>1243</c:v>
                </c:pt>
                <c:pt idx="5">
                  <c:v>1235</c:v>
                </c:pt>
                <c:pt idx="6">
                  <c:v>1364</c:v>
                </c:pt>
                <c:pt idx="7">
                  <c:v>1522</c:v>
                </c:pt>
                <c:pt idx="8">
                  <c:v>1734</c:v>
                </c:pt>
                <c:pt idx="9">
                  <c:v>1886</c:v>
                </c:pt>
                <c:pt idx="10">
                  <c:v>1682</c:v>
                </c:pt>
                <c:pt idx="11">
                  <c:v>2054</c:v>
                </c:pt>
                <c:pt idx="12">
                  <c:v>2277</c:v>
                </c:pt>
                <c:pt idx="13">
                  <c:v>2594</c:v>
                </c:pt>
              </c:numCache>
            </c:numRef>
          </c:val>
          <c:smooth val="0"/>
          <c:extLst>
            <c:ext xmlns:c16="http://schemas.microsoft.com/office/drawing/2014/chart" uri="{C3380CC4-5D6E-409C-BE32-E72D297353CC}">
              <c16:uniqueId val="{00000001-D4D1-485A-9A04-D304A1CAB135}"/>
            </c:ext>
          </c:extLst>
        </c:ser>
        <c:dLbls>
          <c:showLegendKey val="0"/>
          <c:showVal val="0"/>
          <c:showCatName val="0"/>
          <c:showSerName val="0"/>
          <c:showPercent val="0"/>
          <c:showBubbleSize val="0"/>
        </c:dLbls>
        <c:marker val="1"/>
        <c:smooth val="0"/>
        <c:axId val="2073112520"/>
        <c:axId val="2073118280"/>
        <c:extLst>
          <c:ext xmlns:c15="http://schemas.microsoft.com/office/drawing/2012/chart" uri="{02D57815-91ED-43cb-92C2-25804820EDAC}">
            <c15:filteredLineSeries>
              <c15:ser>
                <c:idx val="2"/>
                <c:order val="2"/>
                <c:tx>
                  <c:strRef>
                    <c:extLst>
                      <c:ext uri="{02D57815-91ED-43cb-92C2-25804820EDAC}">
                        <c15:formulaRef>
                          <c15:sqref>'2.VIOLENCIA SEXUAL'!$D$26</c15:sqref>
                        </c15:formulaRef>
                      </c:ext>
                    </c:extLst>
                    <c:strCache>
                      <c:ptCount val="1"/>
                      <c:pt idx="0">
                        <c:v>% victimizaciones de mujeres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SEXUAL'!$E$26:$R$26</c15:sqref>
                        </c15:formulaRef>
                      </c:ext>
                    </c:extLst>
                    <c:numCache>
                      <c:formatCode>0.0%</c:formatCode>
                      <c:ptCount val="14"/>
                      <c:pt idx="0">
                        <c:v>0.87535816618911177</c:v>
                      </c:pt>
                      <c:pt idx="1">
                        <c:v>0.87835051546391751</c:v>
                      </c:pt>
                      <c:pt idx="2">
                        <c:v>0.84718100890207715</c:v>
                      </c:pt>
                      <c:pt idx="3">
                        <c:v>0.85010861694424333</c:v>
                      </c:pt>
                      <c:pt idx="4">
                        <c:v>0.87228070175438599</c:v>
                      </c:pt>
                      <c:pt idx="5">
                        <c:v>0.86303284416491965</c:v>
                      </c:pt>
                      <c:pt idx="6">
                        <c:v>0.84562926224426538</c:v>
                      </c:pt>
                      <c:pt idx="7">
                        <c:v>0.8560179977502812</c:v>
                      </c:pt>
                      <c:pt idx="8">
                        <c:v>0.87135678391959803</c:v>
                      </c:pt>
                      <c:pt idx="9">
                        <c:v>0.83971504897595728</c:v>
                      </c:pt>
                      <c:pt idx="10">
                        <c:v>0.84015984015984013</c:v>
                      </c:pt>
                      <c:pt idx="11">
                        <c:v>0.86923402454506982</c:v>
                      </c:pt>
                      <c:pt idx="12">
                        <c:v>0.86775914634146345</c:v>
                      </c:pt>
                      <c:pt idx="13">
                        <c:v>0.87163978494623651</c:v>
                      </c:pt>
                    </c:numCache>
                  </c:numRef>
                </c:val>
                <c:smooth val="0"/>
                <c:extLst>
                  <c:ext xmlns:c16="http://schemas.microsoft.com/office/drawing/2014/chart" uri="{C3380CC4-5D6E-409C-BE32-E72D297353CC}">
                    <c16:uniqueId val="{00000007-D4D1-485A-9A04-D304A1CAB13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'2.VIOLENCIA SEXUAL'!$D$27</c15:sqref>
                        </c15:formulaRef>
                      </c:ext>
                    </c:extLst>
                    <c:strCache>
                      <c:ptCount val="1"/>
                      <c:pt idx="0">
                        <c:v>Agresión sexual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SEXUAL'!$E$27:$R$27</c15:sqref>
                        </c15:formulaRef>
                      </c:ext>
                    </c:extLst>
                    <c:numCache>
                      <c:formatCode>#,##0</c:formatCode>
                      <c:ptCount val="14"/>
                      <c:pt idx="0">
                        <c:v>681</c:v>
                      </c:pt>
                      <c:pt idx="1">
                        <c:v>740</c:v>
                      </c:pt>
                      <c:pt idx="2">
                        <c:v>688</c:v>
                      </c:pt>
                      <c:pt idx="3">
                        <c:v>663</c:v>
                      </c:pt>
                      <c:pt idx="4">
                        <c:v>681</c:v>
                      </c:pt>
                      <c:pt idx="5">
                        <c:v>717</c:v>
                      </c:pt>
                      <c:pt idx="6">
                        <c:v>796</c:v>
                      </c:pt>
                      <c:pt idx="7">
                        <c:v>891</c:v>
                      </c:pt>
                      <c:pt idx="8">
                        <c:v>1071</c:v>
                      </c:pt>
                      <c:pt idx="9">
                        <c:v>1170</c:v>
                      </c:pt>
                      <c:pt idx="10">
                        <c:v>978</c:v>
                      </c:pt>
                      <c:pt idx="11">
                        <c:v>1266</c:v>
                      </c:pt>
                      <c:pt idx="12">
                        <c:v>1422</c:v>
                      </c:pt>
                      <c:pt idx="13">
                        <c:v>1626</c:v>
                      </c:pt>
                    </c:numCache>
                  </c:numRef>
                </c:val>
                <c:smooth val="0"/>
                <c:extLst xmlns:c15="http://schemas.microsoft.com/office/drawing/2012/chart">
                  <c:ext xmlns:c16="http://schemas.microsoft.com/office/drawing/2014/chart" uri="{C3380CC4-5D6E-409C-BE32-E72D297353CC}">
                    <c16:uniqueId val="{00000002-D4D1-485A-9A04-D304A1CAB13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'2.VIOLENCIA SEXUAL'!$D$28</c15:sqref>
                        </c15:formulaRef>
                      </c:ext>
                    </c:extLst>
                    <c:strCache>
                      <c:ptCount val="1"/>
                      <c:pt idx="0">
                        <c:v>Agresión sexual con penetración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SEXUAL'!$E$28:$R$28</c15:sqref>
                        </c15:formulaRef>
                      </c:ext>
                    </c:extLst>
                    <c:numCache>
                      <c:formatCode>#,##0</c:formatCode>
                      <c:ptCount val="14"/>
                      <c:pt idx="0">
                        <c:v>274</c:v>
                      </c:pt>
                      <c:pt idx="1">
                        <c:v>295</c:v>
                      </c:pt>
                      <c:pt idx="2">
                        <c:v>256</c:v>
                      </c:pt>
                      <c:pt idx="3">
                        <c:v>243</c:v>
                      </c:pt>
                      <c:pt idx="4">
                        <c:v>272</c:v>
                      </c:pt>
                      <c:pt idx="5">
                        <c:v>268</c:v>
                      </c:pt>
                      <c:pt idx="6">
                        <c:v>279</c:v>
                      </c:pt>
                      <c:pt idx="7">
                        <c:v>345</c:v>
                      </c:pt>
                      <c:pt idx="8">
                        <c:v>382</c:v>
                      </c:pt>
                      <c:pt idx="9">
                        <c:v>423</c:v>
                      </c:pt>
                      <c:pt idx="10">
                        <c:v>451</c:v>
                      </c:pt>
                      <c:pt idx="11">
                        <c:v>500</c:v>
                      </c:pt>
                      <c:pt idx="12">
                        <c:v>559</c:v>
                      </c:pt>
                      <c:pt idx="13">
                        <c:v>615</c:v>
                      </c:pt>
                    </c:numCache>
                  </c:numRef>
                </c:val>
                <c:smooth val="0"/>
                <c:extLst xmlns:c15="http://schemas.microsoft.com/office/drawing/2012/chart">
                  <c:ext xmlns:c16="http://schemas.microsoft.com/office/drawing/2014/chart" uri="{C3380CC4-5D6E-409C-BE32-E72D297353CC}">
                    <c16:uniqueId val="{00000003-D4D1-485A-9A04-D304A1CAB13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'2.VIOLENCIA SEXUAL'!$D$29</c15:sqref>
                        </c15:formulaRef>
                      </c:ext>
                    </c:extLst>
                    <c:strCache>
                      <c:ptCount val="1"/>
                      <c:pt idx="0">
                        <c:v>Corrupción de menores o incapacitados </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SEXUAL'!$E$29:$R$29</c15:sqref>
                        </c15:formulaRef>
                      </c:ext>
                    </c:extLst>
                    <c:numCache>
                      <c:formatCode>#,##0</c:formatCode>
                      <c:ptCount val="14"/>
                      <c:pt idx="0">
                        <c:v>24</c:v>
                      </c:pt>
                      <c:pt idx="1">
                        <c:v>10</c:v>
                      </c:pt>
                      <c:pt idx="2">
                        <c:v>15</c:v>
                      </c:pt>
                      <c:pt idx="3">
                        <c:v>36</c:v>
                      </c:pt>
                      <c:pt idx="4">
                        <c:v>36</c:v>
                      </c:pt>
                      <c:pt idx="5">
                        <c:v>33</c:v>
                      </c:pt>
                      <c:pt idx="6">
                        <c:v>50</c:v>
                      </c:pt>
                      <c:pt idx="7">
                        <c:v>35</c:v>
                      </c:pt>
                      <c:pt idx="8">
                        <c:v>33</c:v>
                      </c:pt>
                      <c:pt idx="9">
                        <c:v>36</c:v>
                      </c:pt>
                      <c:pt idx="10">
                        <c:v>27</c:v>
                      </c:pt>
                      <c:pt idx="11">
                        <c:v>36</c:v>
                      </c:pt>
                      <c:pt idx="12">
                        <c:v>27</c:v>
                      </c:pt>
                      <c:pt idx="13">
                        <c:v>27</c:v>
                      </c:pt>
                    </c:numCache>
                  </c:numRef>
                </c:val>
                <c:smooth val="0"/>
                <c:extLst xmlns:c15="http://schemas.microsoft.com/office/drawing/2012/chart">
                  <c:ext xmlns:c16="http://schemas.microsoft.com/office/drawing/2014/chart" uri="{C3380CC4-5D6E-409C-BE32-E72D297353CC}">
                    <c16:uniqueId val="{00000004-D4D1-485A-9A04-D304A1CAB135}"/>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'2.VIOLENCIA SEXUAL'!$D$30</c15:sqref>
                        </c15:formulaRef>
                      </c:ext>
                    </c:extLst>
                    <c:strCache>
                      <c:ptCount val="1"/>
                      <c:pt idx="0">
                        <c:v>Pornografía de menores </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SEXUAL'!$E$30:$R$30</c15:sqref>
                        </c15:formulaRef>
                      </c:ext>
                    </c:extLst>
                    <c:numCache>
                      <c:formatCode>#,##0</c:formatCode>
                      <c:ptCount val="14"/>
                      <c:pt idx="0">
                        <c:v>15</c:v>
                      </c:pt>
                      <c:pt idx="1">
                        <c:v>13</c:v>
                      </c:pt>
                      <c:pt idx="2">
                        <c:v>1</c:v>
                      </c:pt>
                      <c:pt idx="3">
                        <c:v>15</c:v>
                      </c:pt>
                      <c:pt idx="4">
                        <c:v>23</c:v>
                      </c:pt>
                      <c:pt idx="5">
                        <c:v>22</c:v>
                      </c:pt>
                      <c:pt idx="6">
                        <c:v>12</c:v>
                      </c:pt>
                      <c:pt idx="7">
                        <c:v>22</c:v>
                      </c:pt>
                      <c:pt idx="8">
                        <c:v>13</c:v>
                      </c:pt>
                      <c:pt idx="9">
                        <c:v>12</c:v>
                      </c:pt>
                      <c:pt idx="10">
                        <c:v>16</c:v>
                      </c:pt>
                      <c:pt idx="11">
                        <c:v>7</c:v>
                      </c:pt>
                      <c:pt idx="12">
                        <c:v>9</c:v>
                      </c:pt>
                      <c:pt idx="13">
                        <c:v>24</c:v>
                      </c:pt>
                    </c:numCache>
                  </c:numRef>
                </c:val>
                <c:smooth val="0"/>
                <c:extLst xmlns:c15="http://schemas.microsoft.com/office/drawing/2012/chart">
                  <c:ext xmlns:c16="http://schemas.microsoft.com/office/drawing/2014/chart" uri="{C3380CC4-5D6E-409C-BE32-E72D297353CC}">
                    <c16:uniqueId val="{00000005-D4D1-485A-9A04-D304A1CAB13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'2.VIOLENCIA SEXUAL'!$D$31</c15:sqref>
                        </c15:formulaRef>
                      </c:ext>
                    </c:extLst>
                    <c:strCache>
                      <c:ptCount val="1"/>
                      <c:pt idx="0">
                        <c:v>Otros contra la libertad sexual</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SEXUAL'!$E$31:$R$31</c15:sqref>
                        </c15:formulaRef>
                      </c:ext>
                    </c:extLst>
                    <c:numCache>
                      <c:formatCode>#,##0</c:formatCode>
                      <c:ptCount val="14"/>
                      <c:pt idx="0">
                        <c:v>228</c:v>
                      </c:pt>
                      <c:pt idx="1">
                        <c:v>220</c:v>
                      </c:pt>
                      <c:pt idx="2">
                        <c:v>182</c:v>
                      </c:pt>
                      <c:pt idx="3">
                        <c:v>217</c:v>
                      </c:pt>
                      <c:pt idx="4">
                        <c:v>231</c:v>
                      </c:pt>
                      <c:pt idx="5">
                        <c:v>195</c:v>
                      </c:pt>
                      <c:pt idx="6">
                        <c:v>227</c:v>
                      </c:pt>
                      <c:pt idx="7">
                        <c:v>229</c:v>
                      </c:pt>
                      <c:pt idx="8">
                        <c:v>235</c:v>
                      </c:pt>
                      <c:pt idx="9">
                        <c:v>245</c:v>
                      </c:pt>
                      <c:pt idx="10">
                        <c:v>210</c:v>
                      </c:pt>
                      <c:pt idx="11">
                        <c:v>245</c:v>
                      </c:pt>
                      <c:pt idx="12">
                        <c:v>260</c:v>
                      </c:pt>
                      <c:pt idx="13">
                        <c:v>302</c:v>
                      </c:pt>
                    </c:numCache>
                  </c:numRef>
                </c:val>
                <c:smooth val="0"/>
                <c:extLst xmlns:c15="http://schemas.microsoft.com/office/drawing/2012/chart">
                  <c:ext xmlns:c16="http://schemas.microsoft.com/office/drawing/2014/chart" uri="{C3380CC4-5D6E-409C-BE32-E72D297353CC}">
                    <c16:uniqueId val="{00000006-D4D1-485A-9A04-D304A1CAB135}"/>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'2.VIOLENCIA SEXUAL'!$D$32</c15:sqref>
                        </c15:formulaRef>
                      </c:ext>
                    </c:extLst>
                    <c:strCache>
                      <c:ptCount val="1"/>
                      <c:pt idx="0">
                        <c:v>Total victimizaciones mujeres (%)</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SEXUAL'!$E$32:$R$32</c15:sqref>
                        </c15:formulaRef>
                      </c:ext>
                    </c:extLst>
                    <c:numCache>
                      <c:formatCode>0%</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smooth val="0"/>
                <c:extLst xmlns:c15="http://schemas.microsoft.com/office/drawing/2012/chart">
                  <c:ext xmlns:c16="http://schemas.microsoft.com/office/drawing/2014/chart" uri="{C3380CC4-5D6E-409C-BE32-E72D297353CC}">
                    <c16:uniqueId val="{00000000-9733-4C14-8CC4-A5B146B8711D}"/>
                  </c:ext>
                </c:extLst>
              </c15:ser>
            </c15:filteredLineSeries>
          </c:ext>
        </c:extLst>
      </c:lineChart>
      <c:catAx>
        <c:axId val="2073112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73118280"/>
        <c:crosses val="autoZero"/>
        <c:auto val="1"/>
        <c:lblAlgn val="ctr"/>
        <c:lblOffset val="100"/>
        <c:noMultiLvlLbl val="0"/>
      </c:catAx>
      <c:valAx>
        <c:axId val="2073118280"/>
        <c:scaling>
          <c:orientation val="minMax"/>
          <c:max val="3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73112520"/>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3.1969011780075392E-2"/>
          <c:y val="0.90942289457908299"/>
          <c:w val="0.67320366618669447"/>
          <c:h val="6.398303769110064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2.4 Victimizaciones de mujeres por delitos contra la libertad sexual según tipo penal. </a:t>
            </a:r>
          </a:p>
          <a:p>
            <a:pPr>
              <a:defRPr lang="es-ES" sz="1100" b="1">
                <a:solidFill>
                  <a:sysClr val="windowText" lastClr="000000"/>
                </a:solidFill>
              </a:defRPr>
            </a:pPr>
            <a:r>
              <a:rPr lang="es-ES" sz="1100" b="1" i="0" u="none" strike="noStrike" kern="1200" spc="0" baseline="0">
                <a:solidFill>
                  <a:sysClr val="windowText" lastClr="000000"/>
                </a:solidFill>
                <a:latin typeface="+mn-lt"/>
                <a:ea typeface="+mn-ea"/>
                <a:cs typeface="+mn-cs"/>
              </a:rPr>
              <a:t>Comunidad de Madrid, desde 2010</a:t>
            </a:r>
          </a:p>
        </c:rich>
      </c:tx>
      <c:layout>
        <c:manualLayout>
          <c:xMode val="edge"/>
          <c:yMode val="edge"/>
          <c:x val="0.13118819483053115"/>
          <c:y val="2.2443905038186012E-3"/>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1468173835250504E-2"/>
          <c:y val="0.1298438234000083"/>
          <c:w val="0.84212194129315654"/>
          <c:h val="0.66366281787549897"/>
        </c:manualLayout>
      </c:layout>
      <c:barChart>
        <c:barDir val="col"/>
        <c:grouping val="stacked"/>
        <c:varyColors val="0"/>
        <c:ser>
          <c:idx val="3"/>
          <c:order val="3"/>
          <c:tx>
            <c:strRef>
              <c:f>'2.VIOLENCIA SEXUAL'!$D$27</c:f>
              <c:strCache>
                <c:ptCount val="1"/>
                <c:pt idx="0">
                  <c:v>Agresión sexual</c:v>
                </c:pt>
              </c:strCache>
              <c:extLst xmlns:c15="http://schemas.microsoft.com/office/drawing/2012/chart"/>
            </c:strRef>
          </c:tx>
          <c:spPr>
            <a:solidFill>
              <a:schemeClr val="accent2"/>
            </a:solidFill>
            <a:ln w="6350" cap="flat" cmpd="sng" algn="ctr">
              <a:solidFill>
                <a:schemeClr val="accent2"/>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SEXUAL'!$E$23:$R$23</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extLst xmlns:c15="http://schemas.microsoft.com/office/drawing/2012/chart"/>
            </c:strRef>
          </c:cat>
          <c:val>
            <c:numRef>
              <c:f>'2.VIOLENCIA SEXUAL'!$E$27:$R$27</c:f>
              <c:numCache>
                <c:formatCode>#,##0</c:formatCode>
                <c:ptCount val="14"/>
                <c:pt idx="0">
                  <c:v>681</c:v>
                </c:pt>
                <c:pt idx="1">
                  <c:v>740</c:v>
                </c:pt>
                <c:pt idx="2">
                  <c:v>688</c:v>
                </c:pt>
                <c:pt idx="3">
                  <c:v>663</c:v>
                </c:pt>
                <c:pt idx="4">
                  <c:v>681</c:v>
                </c:pt>
                <c:pt idx="5">
                  <c:v>717</c:v>
                </c:pt>
                <c:pt idx="6">
                  <c:v>796</c:v>
                </c:pt>
                <c:pt idx="7">
                  <c:v>891</c:v>
                </c:pt>
                <c:pt idx="8">
                  <c:v>1071</c:v>
                </c:pt>
                <c:pt idx="9">
                  <c:v>1170</c:v>
                </c:pt>
                <c:pt idx="10">
                  <c:v>978</c:v>
                </c:pt>
                <c:pt idx="11">
                  <c:v>1266</c:v>
                </c:pt>
                <c:pt idx="12">
                  <c:v>1422</c:v>
                </c:pt>
                <c:pt idx="13">
                  <c:v>1626</c:v>
                </c:pt>
              </c:numCache>
              <c:extLst xmlns:c15="http://schemas.microsoft.com/office/drawing/2012/chart"/>
            </c:numRef>
          </c:val>
          <c:extLst xmlns:c15="http://schemas.microsoft.com/office/drawing/2012/chart">
            <c:ext xmlns:c16="http://schemas.microsoft.com/office/drawing/2014/chart" uri="{C3380CC4-5D6E-409C-BE32-E72D297353CC}">
              <c16:uniqueId val="{00000008-4B17-4DFA-97E6-CC0C6B98E10A}"/>
            </c:ext>
          </c:extLst>
        </c:ser>
        <c:ser>
          <c:idx val="4"/>
          <c:order val="4"/>
          <c:tx>
            <c:strRef>
              <c:f>'2.VIOLENCIA SEXUAL'!$D$28</c:f>
              <c:strCache>
                <c:ptCount val="1"/>
                <c:pt idx="0">
                  <c:v>Agresión sexual con penetración </c:v>
                </c:pt>
              </c:strCache>
              <c:extLst xmlns:c15="http://schemas.microsoft.com/office/drawing/2012/chart"/>
            </c:strRef>
          </c:tx>
          <c:spPr>
            <a:solidFill>
              <a:schemeClr val="accent4"/>
            </a:solidFill>
            <a:ln w="6350" cap="flat" cmpd="sng" algn="ctr">
              <a:solidFill>
                <a:schemeClr val="accent4"/>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SEXUAL'!$E$23:$R$23</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extLst xmlns:c15="http://schemas.microsoft.com/office/drawing/2012/chart"/>
            </c:strRef>
          </c:cat>
          <c:val>
            <c:numRef>
              <c:f>'2.VIOLENCIA SEXUAL'!$E$28:$R$28</c:f>
              <c:numCache>
                <c:formatCode>#,##0</c:formatCode>
                <c:ptCount val="14"/>
                <c:pt idx="0">
                  <c:v>274</c:v>
                </c:pt>
                <c:pt idx="1">
                  <c:v>295</c:v>
                </c:pt>
                <c:pt idx="2">
                  <c:v>256</c:v>
                </c:pt>
                <c:pt idx="3">
                  <c:v>243</c:v>
                </c:pt>
                <c:pt idx="4">
                  <c:v>272</c:v>
                </c:pt>
                <c:pt idx="5">
                  <c:v>268</c:v>
                </c:pt>
                <c:pt idx="6">
                  <c:v>279</c:v>
                </c:pt>
                <c:pt idx="7">
                  <c:v>345</c:v>
                </c:pt>
                <c:pt idx="8">
                  <c:v>382</c:v>
                </c:pt>
                <c:pt idx="9">
                  <c:v>423</c:v>
                </c:pt>
                <c:pt idx="10">
                  <c:v>451</c:v>
                </c:pt>
                <c:pt idx="11">
                  <c:v>500</c:v>
                </c:pt>
                <c:pt idx="12">
                  <c:v>559</c:v>
                </c:pt>
                <c:pt idx="13">
                  <c:v>615</c:v>
                </c:pt>
              </c:numCache>
              <c:extLst xmlns:c15="http://schemas.microsoft.com/office/drawing/2012/chart"/>
            </c:numRef>
          </c:val>
          <c:extLst xmlns:c15="http://schemas.microsoft.com/office/drawing/2012/chart">
            <c:ext xmlns:c16="http://schemas.microsoft.com/office/drawing/2014/chart" uri="{C3380CC4-5D6E-409C-BE32-E72D297353CC}">
              <c16:uniqueId val="{00000009-4B17-4DFA-97E6-CC0C6B98E10A}"/>
            </c:ext>
          </c:extLst>
        </c:ser>
        <c:ser>
          <c:idx val="5"/>
          <c:order val="5"/>
          <c:tx>
            <c:strRef>
              <c:f>'2.VIOLENCIA SEXUAL'!$D$29</c:f>
              <c:strCache>
                <c:ptCount val="1"/>
                <c:pt idx="0">
                  <c:v>Corrupción de menores o incapacitados </c:v>
                </c:pt>
              </c:strCache>
              <c:extLst xmlns:c15="http://schemas.microsoft.com/office/drawing/2012/chart"/>
            </c:strRef>
          </c:tx>
          <c:spPr>
            <a:solidFill>
              <a:schemeClr val="accent3"/>
            </a:solidFill>
            <a:ln>
              <a:noFill/>
            </a:ln>
            <a:effectLst/>
          </c:spPr>
          <c:invertIfNegative val="0"/>
          <c:cat>
            <c:strRef>
              <c:f>'2.VIOLENCIA SEXUAL'!$E$23:$R$23</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extLst xmlns:c15="http://schemas.microsoft.com/office/drawing/2012/chart"/>
            </c:strRef>
          </c:cat>
          <c:val>
            <c:numRef>
              <c:f>'2.VIOLENCIA SEXUAL'!$E$29:$R$29</c:f>
              <c:numCache>
                <c:formatCode>#,##0</c:formatCode>
                <c:ptCount val="14"/>
                <c:pt idx="0">
                  <c:v>24</c:v>
                </c:pt>
                <c:pt idx="1">
                  <c:v>10</c:v>
                </c:pt>
                <c:pt idx="2">
                  <c:v>15</c:v>
                </c:pt>
                <c:pt idx="3">
                  <c:v>36</c:v>
                </c:pt>
                <c:pt idx="4">
                  <c:v>36</c:v>
                </c:pt>
                <c:pt idx="5">
                  <c:v>33</c:v>
                </c:pt>
                <c:pt idx="6">
                  <c:v>50</c:v>
                </c:pt>
                <c:pt idx="7">
                  <c:v>35</c:v>
                </c:pt>
                <c:pt idx="8">
                  <c:v>33</c:v>
                </c:pt>
                <c:pt idx="9">
                  <c:v>36</c:v>
                </c:pt>
                <c:pt idx="10">
                  <c:v>27</c:v>
                </c:pt>
                <c:pt idx="11">
                  <c:v>36</c:v>
                </c:pt>
                <c:pt idx="12">
                  <c:v>27</c:v>
                </c:pt>
                <c:pt idx="13">
                  <c:v>27</c:v>
                </c:pt>
              </c:numCache>
              <c:extLst xmlns:c15="http://schemas.microsoft.com/office/drawing/2012/chart"/>
            </c:numRef>
          </c:val>
          <c:extLst xmlns:c15="http://schemas.microsoft.com/office/drawing/2012/chart">
            <c:ext xmlns:c16="http://schemas.microsoft.com/office/drawing/2014/chart" uri="{C3380CC4-5D6E-409C-BE32-E72D297353CC}">
              <c16:uniqueId val="{0000000A-4B17-4DFA-97E6-CC0C6B98E10A}"/>
            </c:ext>
          </c:extLst>
        </c:ser>
        <c:ser>
          <c:idx val="6"/>
          <c:order val="6"/>
          <c:tx>
            <c:strRef>
              <c:f>'2.VIOLENCIA SEXUAL'!$D$30</c:f>
              <c:strCache>
                <c:ptCount val="1"/>
                <c:pt idx="0">
                  <c:v>Pornografía de menores </c:v>
                </c:pt>
              </c:strCache>
              <c:extLst xmlns:c15="http://schemas.microsoft.com/office/drawing/2012/chart"/>
            </c:strRef>
          </c:tx>
          <c:spPr>
            <a:solidFill>
              <a:schemeClr val="accent1"/>
            </a:solidFill>
            <a:ln>
              <a:noFill/>
            </a:ln>
            <a:effectLst/>
          </c:spPr>
          <c:invertIfNegative val="0"/>
          <c:cat>
            <c:strRef>
              <c:f>'2.VIOLENCIA SEXUAL'!$E$23:$R$23</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extLst xmlns:c15="http://schemas.microsoft.com/office/drawing/2012/chart"/>
            </c:strRef>
          </c:cat>
          <c:val>
            <c:numRef>
              <c:f>'2.VIOLENCIA SEXUAL'!$E$30:$R$30</c:f>
              <c:numCache>
                <c:formatCode>#,##0</c:formatCode>
                <c:ptCount val="14"/>
                <c:pt idx="0">
                  <c:v>15</c:v>
                </c:pt>
                <c:pt idx="1">
                  <c:v>13</c:v>
                </c:pt>
                <c:pt idx="2">
                  <c:v>1</c:v>
                </c:pt>
                <c:pt idx="3">
                  <c:v>15</c:v>
                </c:pt>
                <c:pt idx="4">
                  <c:v>23</c:v>
                </c:pt>
                <c:pt idx="5">
                  <c:v>22</c:v>
                </c:pt>
                <c:pt idx="6">
                  <c:v>12</c:v>
                </c:pt>
                <c:pt idx="7">
                  <c:v>22</c:v>
                </c:pt>
                <c:pt idx="8">
                  <c:v>13</c:v>
                </c:pt>
                <c:pt idx="9">
                  <c:v>12</c:v>
                </c:pt>
                <c:pt idx="10">
                  <c:v>16</c:v>
                </c:pt>
                <c:pt idx="11">
                  <c:v>7</c:v>
                </c:pt>
                <c:pt idx="12">
                  <c:v>9</c:v>
                </c:pt>
                <c:pt idx="13">
                  <c:v>24</c:v>
                </c:pt>
              </c:numCache>
              <c:extLst xmlns:c15="http://schemas.microsoft.com/office/drawing/2012/chart"/>
            </c:numRef>
          </c:val>
          <c:extLst xmlns:c15="http://schemas.microsoft.com/office/drawing/2012/chart">
            <c:ext xmlns:c16="http://schemas.microsoft.com/office/drawing/2014/chart" uri="{C3380CC4-5D6E-409C-BE32-E72D297353CC}">
              <c16:uniqueId val="{0000000B-4B17-4DFA-97E6-CC0C6B98E10A}"/>
            </c:ext>
          </c:extLst>
        </c:ser>
        <c:dLbls>
          <c:showLegendKey val="0"/>
          <c:showVal val="0"/>
          <c:showCatName val="0"/>
          <c:showSerName val="0"/>
          <c:showPercent val="0"/>
          <c:showBubbleSize val="0"/>
        </c:dLbls>
        <c:gapWidth val="25"/>
        <c:overlap val="100"/>
        <c:axId val="1236778584"/>
        <c:axId val="1236768864"/>
        <c:extLst>
          <c:ext xmlns:c15="http://schemas.microsoft.com/office/drawing/2012/chart" uri="{02D57815-91ED-43cb-92C2-25804820EDAC}">
            <c15:filteredBarSeries>
              <c15:ser>
                <c:idx val="0"/>
                <c:order val="1"/>
                <c:tx>
                  <c:strRef>
                    <c:extLst>
                      <c:ext uri="{02D57815-91ED-43cb-92C2-25804820EDAC}">
                        <c15:formulaRef>
                          <c15:sqref>'2.VIOLENCIA SEXUAL'!$D$24</c15:sqref>
                        </c15:formulaRef>
                      </c:ext>
                    </c:extLst>
                    <c:strCache>
                      <c:ptCount val="1"/>
                      <c:pt idx="0">
                        <c:v>Total victimizaciones (Nº)</c:v>
                      </c:pt>
                    </c:strCache>
                  </c:strRef>
                </c:tx>
                <c:spPr>
                  <a:solidFill>
                    <a:schemeClr val="accent1"/>
                  </a:solidFill>
                  <a:ln>
                    <a:noFill/>
                  </a:ln>
                  <a:effectLst/>
                </c:spPr>
                <c:invertIfNegative val="0"/>
                <c:cat>
                  <c:strRef>
                    <c:extLst>
                      <c:ex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SEXUAL'!$E$24:$R$24</c15:sqref>
                        </c15:formulaRef>
                      </c:ext>
                    </c:extLst>
                    <c:numCache>
                      <c:formatCode>#,##0</c:formatCode>
                      <c:ptCount val="14"/>
                      <c:pt idx="0">
                        <c:v>1396</c:v>
                      </c:pt>
                      <c:pt idx="1">
                        <c:v>1455</c:v>
                      </c:pt>
                      <c:pt idx="2">
                        <c:v>1348</c:v>
                      </c:pt>
                      <c:pt idx="3">
                        <c:v>1381</c:v>
                      </c:pt>
                      <c:pt idx="4">
                        <c:v>1425</c:v>
                      </c:pt>
                      <c:pt idx="5">
                        <c:v>1431</c:v>
                      </c:pt>
                      <c:pt idx="6">
                        <c:v>1613</c:v>
                      </c:pt>
                      <c:pt idx="7">
                        <c:v>1778</c:v>
                      </c:pt>
                      <c:pt idx="8">
                        <c:v>1990</c:v>
                      </c:pt>
                      <c:pt idx="9">
                        <c:v>2246</c:v>
                      </c:pt>
                      <c:pt idx="10">
                        <c:v>2002</c:v>
                      </c:pt>
                      <c:pt idx="11">
                        <c:v>2363</c:v>
                      </c:pt>
                      <c:pt idx="12">
                        <c:v>2624</c:v>
                      </c:pt>
                      <c:pt idx="13">
                        <c:v>2976</c:v>
                      </c:pt>
                    </c:numCache>
                  </c:numRef>
                </c:val>
                <c:extLst>
                  <c:ext xmlns:c16="http://schemas.microsoft.com/office/drawing/2014/chart" uri="{C3380CC4-5D6E-409C-BE32-E72D297353CC}">
                    <c16:uniqueId val="{00000006-4B17-4DFA-97E6-CC0C6B98E10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'2.VIOLENCIA SEXUAL'!$D$26</c15:sqref>
                        </c15:formulaRef>
                      </c:ext>
                    </c:extLst>
                    <c:strCache>
                      <c:ptCount val="1"/>
                      <c:pt idx="0">
                        <c:v>% victimizaciones de mujeres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SEXUAL'!$E$26:$R$26</c15:sqref>
                        </c15:formulaRef>
                      </c:ext>
                    </c:extLst>
                    <c:numCache>
                      <c:formatCode>0.0%</c:formatCode>
                      <c:ptCount val="14"/>
                      <c:pt idx="0">
                        <c:v>0.87535816618911177</c:v>
                      </c:pt>
                      <c:pt idx="1">
                        <c:v>0.87835051546391751</c:v>
                      </c:pt>
                      <c:pt idx="2">
                        <c:v>0.84718100890207715</c:v>
                      </c:pt>
                      <c:pt idx="3">
                        <c:v>0.85010861694424333</c:v>
                      </c:pt>
                      <c:pt idx="4">
                        <c:v>0.87228070175438599</c:v>
                      </c:pt>
                      <c:pt idx="5">
                        <c:v>0.86303284416491965</c:v>
                      </c:pt>
                      <c:pt idx="6">
                        <c:v>0.84562926224426538</c:v>
                      </c:pt>
                      <c:pt idx="7">
                        <c:v>0.8560179977502812</c:v>
                      </c:pt>
                      <c:pt idx="8">
                        <c:v>0.87135678391959803</c:v>
                      </c:pt>
                      <c:pt idx="9">
                        <c:v>0.83971504897595728</c:v>
                      </c:pt>
                      <c:pt idx="10">
                        <c:v>0.84015984015984013</c:v>
                      </c:pt>
                      <c:pt idx="11">
                        <c:v>0.86923402454506982</c:v>
                      </c:pt>
                      <c:pt idx="12">
                        <c:v>0.86775914634146345</c:v>
                      </c:pt>
                      <c:pt idx="13">
                        <c:v>0.87163978494623651</c:v>
                      </c:pt>
                    </c:numCache>
                  </c:numRef>
                </c:val>
                <c:extLst xmlns:c15="http://schemas.microsoft.com/office/drawing/2012/chart">
                  <c:ext xmlns:c16="http://schemas.microsoft.com/office/drawing/2014/chart" uri="{C3380CC4-5D6E-409C-BE32-E72D297353CC}">
                    <c16:uniqueId val="{00000007-4B17-4DFA-97E6-CC0C6B98E10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'2.VIOLENCIA SEXUAL'!$D$31</c15:sqref>
                        </c15:formulaRef>
                      </c:ext>
                    </c:extLst>
                    <c:strCache>
                      <c:ptCount val="1"/>
                      <c:pt idx="0">
                        <c:v>Otros contra la libertad sexual</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SEXUAL'!$E$31:$R$31</c15:sqref>
                        </c15:formulaRef>
                      </c:ext>
                    </c:extLst>
                    <c:numCache>
                      <c:formatCode>#,##0</c:formatCode>
                      <c:ptCount val="14"/>
                      <c:pt idx="0">
                        <c:v>228</c:v>
                      </c:pt>
                      <c:pt idx="1">
                        <c:v>220</c:v>
                      </c:pt>
                      <c:pt idx="2">
                        <c:v>182</c:v>
                      </c:pt>
                      <c:pt idx="3">
                        <c:v>217</c:v>
                      </c:pt>
                      <c:pt idx="4">
                        <c:v>231</c:v>
                      </c:pt>
                      <c:pt idx="5">
                        <c:v>195</c:v>
                      </c:pt>
                      <c:pt idx="6">
                        <c:v>227</c:v>
                      </c:pt>
                      <c:pt idx="7">
                        <c:v>229</c:v>
                      </c:pt>
                      <c:pt idx="8">
                        <c:v>235</c:v>
                      </c:pt>
                      <c:pt idx="9">
                        <c:v>245</c:v>
                      </c:pt>
                      <c:pt idx="10">
                        <c:v>210</c:v>
                      </c:pt>
                      <c:pt idx="11">
                        <c:v>245</c:v>
                      </c:pt>
                      <c:pt idx="12">
                        <c:v>260</c:v>
                      </c:pt>
                      <c:pt idx="13">
                        <c:v>302</c:v>
                      </c:pt>
                    </c:numCache>
                  </c:numRef>
                </c:val>
                <c:extLst xmlns:c15="http://schemas.microsoft.com/office/drawing/2012/chart">
                  <c:ext xmlns:c16="http://schemas.microsoft.com/office/drawing/2014/chart" uri="{C3380CC4-5D6E-409C-BE32-E72D297353CC}">
                    <c16:uniqueId val="{0000000C-4B17-4DFA-97E6-CC0C6B98E10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'2.VIOLENCIA SEXUAL'!$D$32</c15:sqref>
                        </c15:formulaRef>
                      </c:ext>
                    </c:extLst>
                    <c:strCache>
                      <c:ptCount val="1"/>
                      <c:pt idx="0">
                        <c:v>Total victimizaciones mujeres (%)</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SEXUAL'!$E$32:$R$32</c15:sqref>
                        </c15:formulaRef>
                      </c:ext>
                    </c:extLst>
                    <c:numCache>
                      <c:formatCode>0%</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xmlns:c15="http://schemas.microsoft.com/office/drawing/2012/chart">
                  <c:ext xmlns:c16="http://schemas.microsoft.com/office/drawing/2014/chart" uri="{C3380CC4-5D6E-409C-BE32-E72D297353CC}">
                    <c16:uniqueId val="{0000000D-4B17-4DFA-97E6-CC0C6B98E10A}"/>
                  </c:ext>
                </c:extLst>
              </c15:ser>
            </c15:filteredBarSeries>
            <c15:filteredBarSeries>
              <c15:ser>
                <c:idx val="9"/>
                <c:order val="9"/>
                <c:tx>
                  <c:v>Agresión sexual (%)</c:v>
                </c:tx>
                <c:spPr>
                  <a:solidFill>
                    <a:schemeClr val="accent4">
                      <a:lumMod val="60000"/>
                    </a:schemeClr>
                  </a:solidFill>
                  <a:ln>
                    <a:solidFill>
                      <a:srgbClr val="00B050"/>
                    </a:solidFill>
                  </a:ln>
                  <a:effectLst/>
                </c:spPr>
                <c:invertIfNegative val="0"/>
                <c:dLbls>
                  <c:dLbl>
                    <c:idx val="0"/>
                    <c:layout>
                      <c:manualLayout>
                        <c:x val="-3.149008634533601E-2"/>
                        <c:y val="-3.5686164229471386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36-4B17-4DFA-97E6-CC0C6B98E10A}"/>
                      </c:ext>
                    </c:extLst>
                  </c:dLbl>
                  <c:dLbl>
                    <c:idx val="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B-4B17-4DFA-97E6-CC0C6B98E10A}"/>
                      </c:ext>
                    </c:extLst>
                  </c:dLbl>
                  <c:dLbl>
                    <c:idx val="3"/>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C-4B17-4DFA-97E6-CC0C6B98E10A}"/>
                      </c:ext>
                    </c:extLst>
                  </c:dLbl>
                  <c:dLbl>
                    <c:idx val="5"/>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D-4B17-4DFA-97E6-CC0C6B98E10A}"/>
                      </c:ext>
                    </c:extLst>
                  </c:dLbl>
                  <c:dLbl>
                    <c:idx val="6"/>
                    <c:layout>
                      <c:manualLayout>
                        <c:x val="-3.6379678378476832E-2"/>
                        <c:y val="-3.7334083239595049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34-4B17-4DFA-97E6-CC0C6B98E10A}"/>
                      </c:ext>
                    </c:extLst>
                  </c:dLbl>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E-4B17-4DFA-97E6-CC0C6B98E10A}"/>
                      </c:ext>
                    </c:extLst>
                  </c:dLbl>
                  <c:dLbl>
                    <c:idx val="8"/>
                    <c:layout>
                      <c:manualLayout>
                        <c:x val="-2.9130464608113645E-2"/>
                        <c:y val="3.8796104434314131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9-4B17-4DFA-97E6-CC0C6B98E10A}"/>
                      </c:ext>
                    </c:extLst>
                  </c:dLbl>
                  <c:dLbl>
                    <c:idx val="9"/>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A-4B17-4DFA-97E6-CC0C6B98E10A}"/>
                      </c:ext>
                    </c:extLst>
                  </c:dLbl>
                  <c:dLbl>
                    <c:idx val="10"/>
                    <c:layout>
                      <c:manualLayout>
                        <c:x val="-3.944480434025753E-2"/>
                        <c:y val="3.4722633355041145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33-4B17-4DFA-97E6-CC0C6B98E10A}"/>
                      </c:ext>
                    </c:extLst>
                  </c:dLbl>
                  <c:dLbl>
                    <c:idx val="11"/>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1F-4B17-4DFA-97E6-CC0C6B98E10A}"/>
                      </c:ext>
                    </c:extLst>
                  </c:dLbl>
                  <c:dLbl>
                    <c:idx val="12"/>
                    <c:layout>
                      <c:manualLayout>
                        <c:x val="-2.7887939063723124E-2"/>
                        <c:y val="3.0178201409034398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35-4B17-4DFA-97E6-CC0C6B98E10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B050"/>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SEXUAL'!$E$33:$R$33</c15:sqref>
                        </c15:formulaRef>
                      </c:ext>
                    </c:extLst>
                    <c:numCache>
                      <c:formatCode>0.0%</c:formatCode>
                      <c:ptCount val="14"/>
                      <c:pt idx="0">
                        <c:v>0.55728314238952537</c:v>
                      </c:pt>
                      <c:pt idx="1">
                        <c:v>0.57902973395931145</c:v>
                      </c:pt>
                      <c:pt idx="2">
                        <c:v>0.60245183887915932</c:v>
                      </c:pt>
                      <c:pt idx="3">
                        <c:v>0.56473594548551964</c:v>
                      </c:pt>
                      <c:pt idx="4">
                        <c:v>0.54786806114239739</c:v>
                      </c:pt>
                      <c:pt idx="5">
                        <c:v>0.58056680161943319</c:v>
                      </c:pt>
                      <c:pt idx="6">
                        <c:v>0.58357771260997071</c:v>
                      </c:pt>
                      <c:pt idx="7">
                        <c:v>0.58541392904073586</c:v>
                      </c:pt>
                      <c:pt idx="8">
                        <c:v>0.61764705882352944</c:v>
                      </c:pt>
                      <c:pt idx="9">
                        <c:v>0.62036055143160129</c:v>
                      </c:pt>
                      <c:pt idx="10">
                        <c:v>0.58145065398335316</c:v>
                      </c:pt>
                      <c:pt idx="11">
                        <c:v>0.61635832521908474</c:v>
                      </c:pt>
                      <c:pt idx="12">
                        <c:v>0.62450592885375489</c:v>
                      </c:pt>
                      <c:pt idx="13">
                        <c:v>0.62683114880493451</c:v>
                      </c:pt>
                    </c:numCache>
                  </c:numRef>
                </c:val>
                <c:extLst xmlns:c15="http://schemas.microsoft.com/office/drawing/2012/chart">
                  <c:ext xmlns:c16="http://schemas.microsoft.com/office/drawing/2014/chart" uri="{C3380CC4-5D6E-409C-BE32-E72D297353CC}">
                    <c16:uniqueId val="{00000000-4B17-4DFA-97E6-CC0C6B98E10A}"/>
                  </c:ext>
                </c:extLst>
              </c15:ser>
            </c15:filteredBarSeries>
            <c15:filteredBarSeries>
              <c15:ser>
                <c:idx val="10"/>
                <c:order val="10"/>
                <c:tx>
                  <c:v>Agresión sexual con penetración (%)</c:v>
                </c:tx>
                <c:spPr>
                  <a:solidFill>
                    <a:schemeClr val="accent5">
                      <a:lumMod val="60000"/>
                    </a:schemeClr>
                  </a:solidFill>
                  <a:ln>
                    <a:noFill/>
                  </a:ln>
                  <a:effectLst/>
                </c:spPr>
                <c:invertIfNegative val="0"/>
                <c:dLbls>
                  <c:dLbl>
                    <c:idx val="0"/>
                    <c:layout>
                      <c:manualLayout>
                        <c:x val="-3.7021546244161513E-2"/>
                        <c:y val="-3.3260524378664537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0-4B17-4DFA-97E6-CC0C6B98E10A}"/>
                      </c:ext>
                    </c:extLst>
                  </c:dLbl>
                  <c:dLbl>
                    <c:idx val="1"/>
                    <c:layout>
                      <c:manualLayout>
                        <c:x val="-3.9444809417983728E-2"/>
                        <c:y val="-4.1093423356162839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1-4B17-4DFA-97E6-CC0C6B98E10A}"/>
                      </c:ext>
                    </c:extLst>
                  </c:dLbl>
                  <c:dLbl>
                    <c:idx val="2"/>
                    <c:layout>
                      <c:manualLayout>
                        <c:x val="-3.9444809417983749E-2"/>
                        <c:y val="-2.9344074889915531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2-4B17-4DFA-97E6-CC0C6B98E10A}"/>
                      </c:ext>
                    </c:extLst>
                  </c:dLbl>
                  <c:dLbl>
                    <c:idx val="3"/>
                    <c:layout>
                      <c:manualLayout>
                        <c:x val="-3.9444809417983749E-2"/>
                        <c:y val="-2.5427625401166238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3-4B17-4DFA-97E6-CC0C6B98E10A}"/>
                      </c:ext>
                    </c:extLst>
                  </c:dLbl>
                  <c:dLbl>
                    <c:idx val="4"/>
                    <c:layout>
                      <c:manualLayout>
                        <c:x val="-4.1868072591805944E-2"/>
                        <c:y val="-2.1511175912417087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4-4B17-4DFA-97E6-CC0C6B98E10A}"/>
                      </c:ext>
                    </c:extLst>
                  </c:dLbl>
                  <c:dLbl>
                    <c:idx val="5"/>
                    <c:layout>
                      <c:manualLayout>
                        <c:x val="-4.4291335765628138E-2"/>
                        <c:y val="-3.7176973867413761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5-4B17-4DFA-97E6-CC0C6B98E10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accent1">
                              <a:lumMod val="7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SEXUAL'!$E$34:$R$34</c15:sqref>
                        </c15:formulaRef>
                      </c:ext>
                    </c:extLst>
                    <c:numCache>
                      <c:formatCode>0.0%</c:formatCode>
                      <c:ptCount val="14"/>
                      <c:pt idx="0">
                        <c:v>0.22422258592471359</c:v>
                      </c:pt>
                      <c:pt idx="1">
                        <c:v>0.23082942097026604</c:v>
                      </c:pt>
                      <c:pt idx="2">
                        <c:v>0.22416812609457093</c:v>
                      </c:pt>
                      <c:pt idx="3">
                        <c:v>0.206984667802385</c:v>
                      </c:pt>
                      <c:pt idx="4">
                        <c:v>0.21882542236524538</c:v>
                      </c:pt>
                      <c:pt idx="5">
                        <c:v>0.21700404858299596</c:v>
                      </c:pt>
                      <c:pt idx="6">
                        <c:v>0.20454545454545456</c:v>
                      </c:pt>
                      <c:pt idx="7">
                        <c:v>0.22667542706964519</c:v>
                      </c:pt>
                      <c:pt idx="8">
                        <c:v>0.22029988465974626</c:v>
                      </c:pt>
                      <c:pt idx="9">
                        <c:v>0.22428419936373276</c:v>
                      </c:pt>
                      <c:pt idx="10">
                        <c:v>0.2681331747919144</c:v>
                      </c:pt>
                      <c:pt idx="11">
                        <c:v>0.24342745861733203</c:v>
                      </c:pt>
                      <c:pt idx="12">
                        <c:v>0.24549846288976723</c:v>
                      </c:pt>
                      <c:pt idx="13">
                        <c:v>0.23708558211256747</c:v>
                      </c:pt>
                    </c:numCache>
                  </c:numRef>
                </c:val>
                <c:extLst xmlns:c15="http://schemas.microsoft.com/office/drawing/2012/chart">
                  <c:ext xmlns:c16="http://schemas.microsoft.com/office/drawing/2014/chart" uri="{C3380CC4-5D6E-409C-BE32-E72D297353CC}">
                    <c16:uniqueId val="{00000001-4B17-4DFA-97E6-CC0C6B98E10A}"/>
                  </c:ext>
                </c:extLst>
              </c15:ser>
            </c15:filteredBarSeries>
          </c:ext>
        </c:extLst>
      </c:barChart>
      <c:lineChart>
        <c:grouping val="standard"/>
        <c:varyColors val="0"/>
        <c:dLbls>
          <c:showLegendKey val="0"/>
          <c:showVal val="0"/>
          <c:showCatName val="0"/>
          <c:showSerName val="0"/>
          <c:showPercent val="0"/>
          <c:showBubbleSize val="0"/>
        </c:dLbls>
        <c:marker val="1"/>
        <c:smooth val="0"/>
        <c:axId val="1236778584"/>
        <c:axId val="1236768864"/>
        <c:extLst>
          <c:ext xmlns:c15="http://schemas.microsoft.com/office/drawing/2012/chart" uri="{02D57815-91ED-43cb-92C2-25804820EDAC}">
            <c15:filteredLineSeries>
              <c15:ser>
                <c:idx val="11"/>
                <c:order val="11"/>
                <c:tx>
                  <c:v>Corrupción de menores o incapacitados(%)</c:v>
                </c:tx>
                <c:spPr>
                  <a:ln w="28575" cap="rnd">
                    <a:solidFill>
                      <a:srgbClr val="00B0F0"/>
                    </a:solidFill>
                    <a:round/>
                  </a:ln>
                  <a:effectLst/>
                </c:spPr>
                <c:marker>
                  <c:symbol val="none"/>
                </c:marker>
                <c:cat>
                  <c:strRef>
                    <c:extLst>
                      <c:ex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SEXUAL'!$E$35:$R$35</c15:sqref>
                        </c15:formulaRef>
                      </c:ext>
                    </c:extLst>
                    <c:numCache>
                      <c:formatCode>0.0%</c:formatCode>
                      <c:ptCount val="14"/>
                      <c:pt idx="0">
                        <c:v>1.9639934533551555E-2</c:v>
                      </c:pt>
                      <c:pt idx="1">
                        <c:v>7.8247261345852897E-3</c:v>
                      </c:pt>
                      <c:pt idx="2">
                        <c:v>1.3134851138353765E-2</c:v>
                      </c:pt>
                      <c:pt idx="3">
                        <c:v>3.0664395229982964E-2</c:v>
                      </c:pt>
                      <c:pt idx="4">
                        <c:v>2.8962188254223652E-2</c:v>
                      </c:pt>
                      <c:pt idx="5">
                        <c:v>2.6720647773279354E-2</c:v>
                      </c:pt>
                      <c:pt idx="6">
                        <c:v>3.6656891495601175E-2</c:v>
                      </c:pt>
                      <c:pt idx="7">
                        <c:v>2.2996057818659658E-2</c:v>
                      </c:pt>
                      <c:pt idx="8">
                        <c:v>1.9031141868512111E-2</c:v>
                      </c:pt>
                      <c:pt idx="9">
                        <c:v>1.9088016967126194E-2</c:v>
                      </c:pt>
                      <c:pt idx="10">
                        <c:v>1.6052318668252082E-2</c:v>
                      </c:pt>
                      <c:pt idx="11">
                        <c:v>1.7526777020447908E-2</c:v>
                      </c:pt>
                      <c:pt idx="12">
                        <c:v>1.1857707509881422E-2</c:v>
                      </c:pt>
                      <c:pt idx="13">
                        <c:v>1.040863531225906E-2</c:v>
                      </c:pt>
                    </c:numCache>
                  </c:numRef>
                </c:val>
                <c:smooth val="0"/>
                <c:extLst>
                  <c:ext xmlns:c16="http://schemas.microsoft.com/office/drawing/2014/chart" uri="{C3380CC4-5D6E-409C-BE32-E72D297353CC}">
                    <c16:uniqueId val="{00000002-4B17-4DFA-97E6-CC0C6B98E10A}"/>
                  </c:ext>
                </c:extLst>
              </c15:ser>
            </c15:filteredLineSeries>
            <c15:filteredLineSeries>
              <c15:ser>
                <c:idx val="12"/>
                <c:order val="12"/>
                <c:tx>
                  <c:v>Pronografía menores (%)</c:v>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SEXUAL'!$E$36:$R$36</c15:sqref>
                        </c15:formulaRef>
                      </c:ext>
                    </c:extLst>
                    <c:numCache>
                      <c:formatCode>0.0%</c:formatCode>
                      <c:ptCount val="14"/>
                      <c:pt idx="0">
                        <c:v>1.2274959083469721E-2</c:v>
                      </c:pt>
                      <c:pt idx="1">
                        <c:v>1.0172143974960876E-2</c:v>
                      </c:pt>
                      <c:pt idx="2">
                        <c:v>8.7565674255691769E-4</c:v>
                      </c:pt>
                      <c:pt idx="3">
                        <c:v>1.2776831345826235E-2</c:v>
                      </c:pt>
                      <c:pt idx="4">
                        <c:v>1.8503620273531779E-2</c:v>
                      </c:pt>
                      <c:pt idx="5">
                        <c:v>1.7813765182186234E-2</c:v>
                      </c:pt>
                      <c:pt idx="6">
                        <c:v>8.7976539589442824E-3</c:v>
                      </c:pt>
                      <c:pt idx="7">
                        <c:v>1.4454664914586071E-2</c:v>
                      </c:pt>
                      <c:pt idx="8">
                        <c:v>7.4971164936562858E-3</c:v>
                      </c:pt>
                      <c:pt idx="9">
                        <c:v>6.3626723223753979E-3</c:v>
                      </c:pt>
                      <c:pt idx="10">
                        <c:v>9.512485136741973E-3</c:v>
                      </c:pt>
                      <c:pt idx="11">
                        <c:v>3.4079844206426485E-3</c:v>
                      </c:pt>
                      <c:pt idx="12">
                        <c:v>3.952569169960474E-3</c:v>
                      </c:pt>
                      <c:pt idx="13">
                        <c:v>9.2521202775636083E-3</c:v>
                      </c:pt>
                    </c:numCache>
                  </c:numRef>
                </c:val>
                <c:smooth val="0"/>
                <c:extLst xmlns:c15="http://schemas.microsoft.com/office/drawing/2012/chart">
                  <c:ext xmlns:c16="http://schemas.microsoft.com/office/drawing/2014/chart" uri="{C3380CC4-5D6E-409C-BE32-E72D297353CC}">
                    <c16:uniqueId val="{00000003-4B17-4DFA-97E6-CC0C6B98E10A}"/>
                  </c:ext>
                </c:extLst>
              </c15:ser>
            </c15:filteredLineSeries>
            <c15:filteredLineSeries>
              <c15:ser>
                <c:idx val="13"/>
                <c:order val="13"/>
                <c:tx>
                  <c:v>Otros contra libertad sexual (%)</c:v>
                </c:tx>
                <c:spPr>
                  <a:ln w="28575" cap="rnd">
                    <a:solidFill>
                      <a:srgbClr val="FF00FF"/>
                    </a:solidFill>
                    <a:round/>
                  </a:ln>
                  <a:effectLst/>
                </c:spPr>
                <c:marker>
                  <c:symbol val="none"/>
                </c:marker>
                <c:dLbls>
                  <c:dLbl>
                    <c:idx val="0"/>
                    <c:layout>
                      <c:manualLayout>
                        <c:x val="-3.9444809417983694E-2"/>
                        <c:y val="2.9344074889915316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6-4B17-4DFA-97E6-CC0C6B98E10A}"/>
                      </c:ext>
                    </c:extLst>
                  </c:dLbl>
                  <c:dLbl>
                    <c:idx val="1"/>
                    <c:layout>
                      <c:manualLayout>
                        <c:x val="-4.1868072591805895E-2"/>
                        <c:y val="3.7176973867413692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7-4B17-4DFA-97E6-CC0C6B98E10A}"/>
                      </c:ext>
                    </c:extLst>
                  </c:dLbl>
                  <c:dLbl>
                    <c:idx val="2"/>
                    <c:layout>
                      <c:manualLayout>
                        <c:x val="-4.429133576562809E-2"/>
                        <c:y val="2.9344074889915462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8-4B17-4DFA-97E6-CC0C6B98E10A}"/>
                      </c:ext>
                    </c:extLst>
                  </c:dLbl>
                  <c:dLbl>
                    <c:idx val="3"/>
                    <c:layout>
                      <c:manualLayout>
                        <c:x val="-3.9444809417983749E-2"/>
                        <c:y val="2.9344074889915316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9-4B17-4DFA-97E6-CC0C6B98E10A}"/>
                      </c:ext>
                    </c:extLst>
                  </c:dLbl>
                  <c:dLbl>
                    <c:idx val="4"/>
                    <c:layout>
                      <c:manualLayout>
                        <c:x val="-3.7021546244161554E-2"/>
                        <c:y val="2.9344074889915389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A-4B17-4DFA-97E6-CC0C6B98E10A}"/>
                      </c:ext>
                    </c:extLst>
                  </c:dLbl>
                  <c:dLbl>
                    <c:idx val="5"/>
                    <c:layout>
                      <c:manualLayout>
                        <c:x val="-3.9444809417983749E-2"/>
                        <c:y val="3.3260524378664537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B-4B17-4DFA-97E6-CC0C6B98E10A}"/>
                      </c:ext>
                    </c:extLst>
                  </c:dLbl>
                  <c:dLbl>
                    <c:idx val="6"/>
                    <c:layout>
                      <c:manualLayout>
                        <c:x val="-4.1868072591805895E-2"/>
                        <c:y val="3.3260524378664537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C-4B17-4DFA-97E6-CC0C6B98E10A}"/>
                      </c:ext>
                    </c:extLst>
                  </c:dLbl>
                  <c:dLbl>
                    <c:idx val="7"/>
                    <c:layout>
                      <c:manualLayout>
                        <c:x val="-4.1868072591805895E-2"/>
                        <c:y val="2.9344074889915316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D-4B17-4DFA-97E6-CC0C6B98E10A}"/>
                      </c:ext>
                    </c:extLst>
                  </c:dLbl>
                  <c:dLbl>
                    <c:idx val="8"/>
                    <c:layout>
                      <c:manualLayout>
                        <c:x val="-3.9444804340257399E-2"/>
                        <c:y val="2.9029956781718075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E-4B17-4DFA-97E6-CC0C6B98E10A}"/>
                      </c:ext>
                    </c:extLst>
                  </c:dLbl>
                  <c:dLbl>
                    <c:idx val="9"/>
                    <c:layout>
                      <c:manualLayout>
                        <c:x val="-3.9444809417983701E-2"/>
                        <c:y val="2.9344074889915462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2F-4B17-4DFA-97E6-CC0C6B98E10A}"/>
                      </c:ext>
                    </c:extLst>
                  </c:dLbl>
                  <c:dLbl>
                    <c:idx val="10"/>
                    <c:layout>
                      <c:manualLayout>
                        <c:x val="-3.4577600154763306E-2"/>
                        <c:y val="-4.1927357764490102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30-4B17-4DFA-97E6-CC0C6B98E10A}"/>
                      </c:ext>
                    </c:extLst>
                  </c:dLbl>
                  <c:dLbl>
                    <c:idx val="11"/>
                    <c:layout>
                      <c:manualLayout>
                        <c:x val="-2.8509201835918315E-2"/>
                        <c:y val="-4.2084542063821111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31-4B17-4DFA-97E6-CC0C6B98E10A}"/>
                      </c:ext>
                    </c:extLst>
                  </c:dLbl>
                  <c:dLbl>
                    <c:idx val="12"/>
                    <c:layout>
                      <c:manualLayout>
                        <c:x val="-3.5799603505477701E-2"/>
                        <c:y val="-4.1927357764489963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32-4B17-4DFA-97E6-CC0C6B98E10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00FF"/>
                          </a:solidFill>
                          <a:latin typeface="+mn-lt"/>
                          <a:ea typeface="+mn-ea"/>
                          <a:cs typeface="+mn-cs"/>
                        </a:defRPr>
                      </a:pPr>
                      <a:endParaRPr lang="es-ES"/>
                    </a:p>
                  </c:txPr>
                  <c:dLblPos val="b"/>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SEXUAL'!$E$37:$R$37</c15:sqref>
                        </c15:formulaRef>
                      </c:ext>
                    </c:extLst>
                    <c:numCache>
                      <c:formatCode>0.0%</c:formatCode>
                      <c:ptCount val="14"/>
                      <c:pt idx="0">
                        <c:v>0.18657937806873978</c:v>
                      </c:pt>
                      <c:pt idx="1">
                        <c:v>0.17214397496087636</c:v>
                      </c:pt>
                      <c:pt idx="2">
                        <c:v>0.15936952714535901</c:v>
                      </c:pt>
                      <c:pt idx="3">
                        <c:v>0.18483816013628621</c:v>
                      </c:pt>
                      <c:pt idx="4">
                        <c:v>0.18584070796460178</c:v>
                      </c:pt>
                      <c:pt idx="5">
                        <c:v>0.15789473684210525</c:v>
                      </c:pt>
                      <c:pt idx="6">
                        <c:v>0.16642228739002932</c:v>
                      </c:pt>
                      <c:pt idx="7">
                        <c:v>0.15045992115637319</c:v>
                      </c:pt>
                      <c:pt idx="8">
                        <c:v>0.13552479815455595</c:v>
                      </c:pt>
                      <c:pt idx="9">
                        <c:v>0.12990455991516436</c:v>
                      </c:pt>
                      <c:pt idx="10">
                        <c:v>0.1248513674197384</c:v>
                      </c:pt>
                      <c:pt idx="11">
                        <c:v>0.1192794547224927</c:v>
                      </c:pt>
                      <c:pt idx="12">
                        <c:v>0.11418533157663592</c:v>
                      </c:pt>
                      <c:pt idx="13">
                        <c:v>0.11642251349267541</c:v>
                      </c:pt>
                    </c:numCache>
                  </c:numRef>
                </c:val>
                <c:smooth val="0"/>
                <c:extLst xmlns:c15="http://schemas.microsoft.com/office/drawing/2012/chart">
                  <c:ext xmlns:c16="http://schemas.microsoft.com/office/drawing/2014/chart" uri="{C3380CC4-5D6E-409C-BE32-E72D297353CC}">
                    <c16:uniqueId val="{00000004-4B17-4DFA-97E6-CC0C6B98E10A}"/>
                  </c:ext>
                </c:extLst>
              </c15:ser>
            </c15:filteredLineSeries>
          </c:ext>
        </c:extLst>
      </c:lineChart>
      <c:lineChart>
        <c:grouping val="standard"/>
        <c:varyColors val="0"/>
        <c:dLbls>
          <c:showLegendKey val="0"/>
          <c:showVal val="0"/>
          <c:showCatName val="0"/>
          <c:showSerName val="0"/>
          <c:showPercent val="0"/>
          <c:showBubbleSize val="0"/>
        </c:dLbls>
        <c:marker val="1"/>
        <c:smooth val="0"/>
        <c:axId val="522473240"/>
        <c:axId val="522458840"/>
        <c:extLst>
          <c:ext xmlns:c15="http://schemas.microsoft.com/office/drawing/2012/chart" uri="{02D57815-91ED-43cb-92C2-25804820EDAC}">
            <c15:filteredLineSeries>
              <c15:ser>
                <c:idx val="1"/>
                <c:order val="0"/>
                <c:tx>
                  <c:strRef>
                    <c:extLst>
                      <c:ext uri="{02D57815-91ED-43cb-92C2-25804820EDAC}">
                        <c15:formulaRef>
                          <c15:sqref>'2.VIOLENCIA SEXUAL'!$D$25</c15:sqref>
                        </c15:formulaRef>
                      </c:ext>
                    </c:extLst>
                    <c:strCache>
                      <c:ptCount val="1"/>
                      <c:pt idx="0">
                        <c:v>Victimizaciones mujeres (Nº)</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8157933636105056E-2"/>
                        <c:y val="4.5068379610443431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E-4B17-4DFA-97E6-CC0C6B98E10A}"/>
                      </c:ext>
                    </c:extLst>
                  </c:dLbl>
                  <c:dLbl>
                    <c:idx val="1"/>
                    <c:layout>
                      <c:manualLayout>
                        <c:x val="-3.5154661279040718E-2"/>
                        <c:y val="4.5696524776508131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F-4B17-4DFA-97E6-CC0C6B98E10A}"/>
                      </c:ext>
                    </c:extLst>
                  </c:dLbl>
                  <c:dLbl>
                    <c:idx val="2"/>
                    <c:layout>
                      <c:manualLayout>
                        <c:x val="-3.2751985988651693E-2"/>
                        <c:y val="4.5068379610443431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0-4B17-4DFA-97E6-CC0C6B98E10A}"/>
                      </c:ext>
                    </c:extLst>
                  </c:dLbl>
                  <c:dLbl>
                    <c:idx val="3"/>
                    <c:layout>
                      <c:manualLayout>
                        <c:x val="-2.1215764490875314E-2"/>
                        <c:y val="3.7235566418820101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1-4B17-4DFA-97E6-CC0C6B98E10A}"/>
                      </c:ext>
                    </c:extLst>
                  </c:dLbl>
                  <c:dLbl>
                    <c:idx val="4"/>
                    <c:layout>
                      <c:manualLayout>
                        <c:x val="-1.6369238143230925E-2"/>
                        <c:y val="4.1152015907569325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2-4B17-4DFA-97E6-CC0C6B98E10A}"/>
                      </c:ext>
                    </c:extLst>
                  </c:dLbl>
                  <c:dLbl>
                    <c:idx val="5"/>
                    <c:layout>
                      <c:manualLayout>
                        <c:x val="-1.636923814323088E-2"/>
                        <c:y val="3.7235566418820178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3-4B17-4DFA-97E6-CC0C6B98E10A}"/>
                      </c:ext>
                    </c:extLst>
                  </c:dLbl>
                  <c:dLbl>
                    <c:idx val="6"/>
                    <c:layout>
                      <c:manualLayout>
                        <c:x val="-1.8296591002978067E-3"/>
                        <c:y val="2.1569768463823569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4-4B17-4DFA-97E6-CC0C6B98E10A}"/>
                      </c:ext>
                    </c:extLst>
                  </c:dLbl>
                  <c:dLbl>
                    <c:idx val="7"/>
                    <c:layout>
                      <c:manualLayout>
                        <c:x val="-3.9297417676583499E-2"/>
                        <c:y val="-6.913681842401278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5-4B17-4DFA-97E6-CC0C6B98E10A}"/>
                      </c:ext>
                    </c:extLst>
                  </c:dLbl>
                  <c:dLbl>
                    <c:idx val="8"/>
                    <c:layout>
                      <c:manualLayout>
                        <c:x val="-3.8137411442428999E-2"/>
                        <c:y val="-6.522023562844117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6-4B17-4DFA-97E6-CC0C6B98E10A}"/>
                      </c:ext>
                    </c:extLst>
                  </c:dLbl>
                  <c:dLbl>
                    <c:idx val="9"/>
                    <c:layout>
                      <c:manualLayout>
                        <c:x val="-3.4512732801325358E-2"/>
                        <c:y val="-6.0675803682434436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8-4B17-4DFA-97E6-CC0C6B98E10A}"/>
                      </c:ext>
                    </c:extLst>
                  </c:dLbl>
                  <c:dLbl>
                    <c:idx val="10"/>
                    <c:layout>
                      <c:manualLayout>
                        <c:x val="-3.4512732801325358E-2"/>
                        <c:y val="-7.2268071754188618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17-4B17-4DFA-97E6-CC0C6B98E10A}"/>
                      </c:ext>
                    </c:extLst>
                  </c:dLbl>
                  <c:dLbl>
                    <c:idx val="12"/>
                    <c:layout>
                      <c:manualLayout>
                        <c:x val="-3.4182942584068524E-2"/>
                        <c:y val="-3.9445562725711918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37-4B17-4DFA-97E6-CC0C6B98E10A}"/>
                      </c:ext>
                    </c:extLst>
                  </c:dLbl>
                  <c:spPr>
                    <a:solidFill>
                      <a:schemeClr val="accent2">
                        <a:lumMod val="20000"/>
                        <a:lumOff val="80000"/>
                      </a:schemeClr>
                    </a:solidFill>
                    <a:ln>
                      <a:solidFill>
                        <a:schemeClr val="accent2"/>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'2.VIOLENCIA SEXUAL'!$E$23:$R$23</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SEXUAL'!$E$25:$R$25</c15:sqref>
                        </c15:formulaRef>
                      </c:ext>
                    </c:extLst>
                    <c:numCache>
                      <c:formatCode>#,##0</c:formatCode>
                      <c:ptCount val="14"/>
                      <c:pt idx="0">
                        <c:v>1222</c:v>
                      </c:pt>
                      <c:pt idx="1">
                        <c:v>1278</c:v>
                      </c:pt>
                      <c:pt idx="2">
                        <c:v>1142</c:v>
                      </c:pt>
                      <c:pt idx="3">
                        <c:v>1174</c:v>
                      </c:pt>
                      <c:pt idx="4">
                        <c:v>1243</c:v>
                      </c:pt>
                      <c:pt idx="5">
                        <c:v>1235</c:v>
                      </c:pt>
                      <c:pt idx="6">
                        <c:v>1364</c:v>
                      </c:pt>
                      <c:pt idx="7">
                        <c:v>1522</c:v>
                      </c:pt>
                      <c:pt idx="8">
                        <c:v>1734</c:v>
                      </c:pt>
                      <c:pt idx="9">
                        <c:v>1886</c:v>
                      </c:pt>
                      <c:pt idx="10">
                        <c:v>1682</c:v>
                      </c:pt>
                      <c:pt idx="11">
                        <c:v>2054</c:v>
                      </c:pt>
                      <c:pt idx="12">
                        <c:v>2277</c:v>
                      </c:pt>
                      <c:pt idx="13">
                        <c:v>2594</c:v>
                      </c:pt>
                    </c:numCache>
                  </c:numRef>
                </c:val>
                <c:smooth val="0"/>
                <c:extLst>
                  <c:ext xmlns:c16="http://schemas.microsoft.com/office/drawing/2014/chart" uri="{C3380CC4-5D6E-409C-BE32-E72D297353CC}">
                    <c16:uniqueId val="{00000005-4B17-4DFA-97E6-CC0C6B98E10A}"/>
                  </c:ext>
                </c:extLst>
              </c15:ser>
            </c15:filteredLineSeries>
          </c:ext>
        </c:extLst>
      </c:lineChart>
      <c:catAx>
        <c:axId val="1236778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36768864"/>
        <c:crosses val="autoZero"/>
        <c:auto val="1"/>
        <c:lblAlgn val="ctr"/>
        <c:lblOffset val="100"/>
        <c:noMultiLvlLbl val="0"/>
      </c:catAx>
      <c:valAx>
        <c:axId val="123676886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crossAx val="1236778584"/>
        <c:crosses val="autoZero"/>
        <c:crossBetween val="between"/>
      </c:valAx>
      <c:valAx>
        <c:axId val="522458840"/>
        <c:scaling>
          <c:orientation val="minMax"/>
        </c:scaling>
        <c:delete val="1"/>
        <c:axPos val="r"/>
        <c:numFmt formatCode="#,##0" sourceLinked="1"/>
        <c:majorTickMark val="out"/>
        <c:minorTickMark val="none"/>
        <c:tickLblPos val="nextTo"/>
        <c:crossAx val="522473240"/>
        <c:crosses val="max"/>
        <c:crossBetween val="between"/>
      </c:valAx>
      <c:catAx>
        <c:axId val="522473240"/>
        <c:scaling>
          <c:orientation val="minMax"/>
        </c:scaling>
        <c:delete val="1"/>
        <c:axPos val="b"/>
        <c:numFmt formatCode="General" sourceLinked="1"/>
        <c:majorTickMark val="out"/>
        <c:minorTickMark val="none"/>
        <c:tickLblPos val="nextTo"/>
        <c:crossAx val="522458840"/>
        <c:crosses val="autoZero"/>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5.2295911817311351E-2"/>
          <c:y val="0.88811023622047247"/>
          <c:w val="0.86518686293537206"/>
          <c:h val="5.84516074449090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2.5 Victimizaciones por delitos contra la libertad sexual por grupos de edad. Comunidad de Madrid, desde 2010.</a:t>
            </a:r>
          </a:p>
        </c:rich>
      </c:tx>
      <c:layout>
        <c:manualLayout>
          <c:xMode val="edge"/>
          <c:yMode val="edge"/>
          <c:x val="0.14055707617683527"/>
          <c:y val="2.8286472396248614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9430802081943133E-2"/>
          <c:y val="0.18669322709163347"/>
          <c:w val="0.88480648605365009"/>
          <c:h val="0.58592276563039181"/>
        </c:manualLayout>
      </c:layout>
      <c:barChart>
        <c:barDir val="col"/>
        <c:grouping val="stacked"/>
        <c:varyColors val="0"/>
        <c:ser>
          <c:idx val="4"/>
          <c:order val="4"/>
          <c:tx>
            <c:strRef>
              <c:f>'2.VIOLENCIA SEXUAL'!$D$43</c:f>
              <c:strCache>
                <c:ptCount val="1"/>
                <c:pt idx="0">
                  <c:v>0-13 años - (% Total victimizaciones)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SEXUAL'!$E$38:$R$38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SEXUAL'!$E$43:$R$43</c:f>
              <c:numCache>
                <c:formatCode>0.0%</c:formatCode>
                <c:ptCount val="14"/>
                <c:pt idx="0">
                  <c:v>0.14971346704871061</c:v>
                </c:pt>
                <c:pt idx="1">
                  <c:v>0.16632302405498281</c:v>
                </c:pt>
                <c:pt idx="2">
                  <c:v>0.20771513353115728</c:v>
                </c:pt>
                <c:pt idx="3">
                  <c:v>0.24764663287472846</c:v>
                </c:pt>
                <c:pt idx="4">
                  <c:v>0.23228070175438598</c:v>
                </c:pt>
                <c:pt idx="5">
                  <c:v>0.23969252271139063</c:v>
                </c:pt>
                <c:pt idx="6">
                  <c:v>0.22566646001239926</c:v>
                </c:pt>
                <c:pt idx="7">
                  <c:v>0.22440944881889763</c:v>
                </c:pt>
                <c:pt idx="8">
                  <c:v>0.23015075376884422</c:v>
                </c:pt>
                <c:pt idx="9">
                  <c:v>0.21905609973285842</c:v>
                </c:pt>
                <c:pt idx="10">
                  <c:v>0.22027972027972029</c:v>
                </c:pt>
                <c:pt idx="11">
                  <c:v>0.20736352094794752</c:v>
                </c:pt>
                <c:pt idx="12">
                  <c:v>0.19207317073170732</c:v>
                </c:pt>
                <c:pt idx="13">
                  <c:v>0.19153225806451613</c:v>
                </c:pt>
              </c:numCache>
            </c:numRef>
          </c:val>
          <c:extLst>
            <c:ext xmlns:c16="http://schemas.microsoft.com/office/drawing/2014/chart" uri="{C3380CC4-5D6E-409C-BE32-E72D297353CC}">
              <c16:uniqueId val="{0000000A-94C8-4444-89FD-36024A477E8B}"/>
            </c:ext>
          </c:extLst>
        </c:ser>
        <c:ser>
          <c:idx val="7"/>
          <c:order val="7"/>
          <c:tx>
            <c:strRef>
              <c:f>'2.VIOLENCIA SEXUAL'!$D$46</c:f>
              <c:strCache>
                <c:ptCount val="1"/>
                <c:pt idx="0">
                  <c:v>14-17 años - (% Total victimizaciones)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SEXUAL'!$E$38:$R$38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SEXUAL'!$E$46:$R$46</c:f>
              <c:numCache>
                <c:formatCode>0.0%</c:formatCode>
                <c:ptCount val="14"/>
                <c:pt idx="0">
                  <c:v>0.18696275071633237</c:v>
                </c:pt>
                <c:pt idx="1">
                  <c:v>0.14845360824742268</c:v>
                </c:pt>
                <c:pt idx="2">
                  <c:v>0.17507418397626112</c:v>
                </c:pt>
                <c:pt idx="3">
                  <c:v>0.18030412744388125</c:v>
                </c:pt>
                <c:pt idx="4">
                  <c:v>0.19017543859649122</c:v>
                </c:pt>
                <c:pt idx="5">
                  <c:v>0.21523410202655485</c:v>
                </c:pt>
                <c:pt idx="6">
                  <c:v>0.27216367017978921</c:v>
                </c:pt>
                <c:pt idx="7">
                  <c:v>0.22328458942632171</c:v>
                </c:pt>
                <c:pt idx="8">
                  <c:v>0.26030150753768844</c:v>
                </c:pt>
                <c:pt idx="9">
                  <c:v>0.2471059661620659</c:v>
                </c:pt>
                <c:pt idx="10">
                  <c:v>0.25974025974025972</c:v>
                </c:pt>
                <c:pt idx="11">
                  <c:v>0.25730004231908593</c:v>
                </c:pt>
                <c:pt idx="12">
                  <c:v>0.25647865853658536</c:v>
                </c:pt>
                <c:pt idx="13">
                  <c:v>0.23521505376344087</c:v>
                </c:pt>
              </c:numCache>
            </c:numRef>
          </c:val>
          <c:extLst>
            <c:ext xmlns:c16="http://schemas.microsoft.com/office/drawing/2014/chart" uri="{C3380CC4-5D6E-409C-BE32-E72D297353CC}">
              <c16:uniqueId val="{0000000C-94C8-4444-89FD-36024A477E8B}"/>
            </c:ext>
          </c:extLst>
        </c:ser>
        <c:ser>
          <c:idx val="10"/>
          <c:order val="10"/>
          <c:tx>
            <c:strRef>
              <c:f>'2.VIOLENCIA SEXUAL'!$D$49</c:f>
              <c:strCache>
                <c:ptCount val="1"/>
                <c:pt idx="0">
                  <c:v>18-30 años - (% Total victimizaciones)</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SEXUAL'!$E$38:$R$38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SEXUAL'!$E$49:$R$49</c:f>
              <c:numCache>
                <c:formatCode>0.0%</c:formatCode>
                <c:ptCount val="14"/>
                <c:pt idx="0">
                  <c:v>0.34383954154727792</c:v>
                </c:pt>
                <c:pt idx="1">
                  <c:v>0.37113402061855671</c:v>
                </c:pt>
                <c:pt idx="2">
                  <c:v>0.3271513353115727</c:v>
                </c:pt>
                <c:pt idx="3">
                  <c:v>0.28964518464880523</c:v>
                </c:pt>
                <c:pt idx="4">
                  <c:v>0.3214035087719298</c:v>
                </c:pt>
                <c:pt idx="5">
                  <c:v>0.29140461215932911</c:v>
                </c:pt>
                <c:pt idx="6">
                  <c:v>0.2796032238065716</c:v>
                </c:pt>
                <c:pt idx="7">
                  <c:v>0.33014623172103486</c:v>
                </c:pt>
                <c:pt idx="8">
                  <c:v>0.32763819095477387</c:v>
                </c:pt>
                <c:pt idx="9">
                  <c:v>0.32680320569902049</c:v>
                </c:pt>
                <c:pt idx="10">
                  <c:v>0.32867132867132864</c:v>
                </c:pt>
                <c:pt idx="11">
                  <c:v>0.34870926787981382</c:v>
                </c:pt>
                <c:pt idx="12">
                  <c:v>0.34984756097560976</c:v>
                </c:pt>
                <c:pt idx="13">
                  <c:v>0.33770161290322581</c:v>
                </c:pt>
              </c:numCache>
            </c:numRef>
          </c:val>
          <c:extLst>
            <c:ext xmlns:c16="http://schemas.microsoft.com/office/drawing/2014/chart" uri="{C3380CC4-5D6E-409C-BE32-E72D297353CC}">
              <c16:uniqueId val="{0000000E-94C8-4444-89FD-36024A477E8B}"/>
            </c:ext>
          </c:extLst>
        </c:ser>
        <c:ser>
          <c:idx val="13"/>
          <c:order val="13"/>
          <c:tx>
            <c:strRef>
              <c:f>'2.VIOLENCIA SEXUAL'!$D$52</c:f>
              <c:strCache>
                <c:ptCount val="1"/>
                <c:pt idx="0">
                  <c:v>31-40 años-  (% Total victimizaciones)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SEXUAL'!$E$38:$R$38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SEXUAL'!$E$52:$R$52</c:f>
              <c:numCache>
                <c:formatCode>0.0%</c:formatCode>
                <c:ptCount val="14"/>
                <c:pt idx="0">
                  <c:v>0.16117478510028654</c:v>
                </c:pt>
                <c:pt idx="1">
                  <c:v>0.16219931271477664</c:v>
                </c:pt>
                <c:pt idx="2">
                  <c:v>0.17359050445103857</c:v>
                </c:pt>
                <c:pt idx="3">
                  <c:v>0.16075307748008688</c:v>
                </c:pt>
                <c:pt idx="4">
                  <c:v>0.13614035087719298</c:v>
                </c:pt>
                <c:pt idx="5">
                  <c:v>0.12159329140461216</c:v>
                </c:pt>
                <c:pt idx="6">
                  <c:v>0.11221326720396776</c:v>
                </c:pt>
                <c:pt idx="7">
                  <c:v>0.11023622047244094</c:v>
                </c:pt>
                <c:pt idx="8">
                  <c:v>8.9447236180904527E-2</c:v>
                </c:pt>
                <c:pt idx="9">
                  <c:v>0.11175422974176313</c:v>
                </c:pt>
                <c:pt idx="10">
                  <c:v>9.9400599400599407E-2</c:v>
                </c:pt>
                <c:pt idx="11">
                  <c:v>0.10029623360135421</c:v>
                </c:pt>
                <c:pt idx="12">
                  <c:v>0.10746951219512195</c:v>
                </c:pt>
                <c:pt idx="13">
                  <c:v>0.11256720430107527</c:v>
                </c:pt>
              </c:numCache>
            </c:numRef>
          </c:val>
          <c:extLst>
            <c:ext xmlns:c16="http://schemas.microsoft.com/office/drawing/2014/chart" uri="{C3380CC4-5D6E-409C-BE32-E72D297353CC}">
              <c16:uniqueId val="{00000010-94C8-4444-89FD-36024A477E8B}"/>
            </c:ext>
          </c:extLst>
        </c:ser>
        <c:ser>
          <c:idx val="16"/>
          <c:order val="16"/>
          <c:tx>
            <c:strRef>
              <c:f>'2.VIOLENCIA SEXUAL'!$D$55</c:f>
              <c:strCache>
                <c:ptCount val="1"/>
                <c:pt idx="0">
                  <c:v>41-64 años - (% Total victimizaciones)</c:v>
                </c:pt>
              </c:strCache>
            </c:strRef>
          </c:tx>
          <c:spPr>
            <a:solidFill>
              <a:schemeClr val="accent1"/>
            </a:solidFill>
            <a:ln w="19050" cap="flat" cmpd="sng" algn="ctr">
              <a:no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SEXUAL'!$E$38:$R$38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SEXUAL'!$E$55:$R$55</c:f>
              <c:numCache>
                <c:formatCode>0.0%</c:formatCode>
                <c:ptCount val="14"/>
                <c:pt idx="0">
                  <c:v>0.10673352435530085</c:v>
                </c:pt>
                <c:pt idx="1">
                  <c:v>0.12508591065292096</c:v>
                </c:pt>
                <c:pt idx="2">
                  <c:v>9.2729970326409492E-2</c:v>
                </c:pt>
                <c:pt idx="3">
                  <c:v>0.10861694424330195</c:v>
                </c:pt>
                <c:pt idx="4">
                  <c:v>0.11017543859649123</c:v>
                </c:pt>
                <c:pt idx="5">
                  <c:v>0.116701607267645</c:v>
                </c:pt>
                <c:pt idx="6">
                  <c:v>9.7954122752634848E-2</c:v>
                </c:pt>
                <c:pt idx="7">
                  <c:v>9.4488188976377951E-2</c:v>
                </c:pt>
                <c:pt idx="8">
                  <c:v>8.5929648241206025E-2</c:v>
                </c:pt>
                <c:pt idx="9">
                  <c:v>8.5040071237756004E-2</c:v>
                </c:pt>
                <c:pt idx="10">
                  <c:v>8.191808191808192E-2</c:v>
                </c:pt>
                <c:pt idx="11">
                  <c:v>7.702073635209479E-2</c:v>
                </c:pt>
                <c:pt idx="12">
                  <c:v>8.9176829268292679E-2</c:v>
                </c:pt>
                <c:pt idx="13">
                  <c:v>0.1105510752688172</c:v>
                </c:pt>
              </c:numCache>
            </c:numRef>
          </c:val>
          <c:extLst>
            <c:ext xmlns:c16="http://schemas.microsoft.com/office/drawing/2014/chart" uri="{C3380CC4-5D6E-409C-BE32-E72D297353CC}">
              <c16:uniqueId val="{00000012-94C8-4444-89FD-36024A477E8B}"/>
            </c:ext>
          </c:extLst>
        </c:ser>
        <c:ser>
          <c:idx val="19"/>
          <c:order val="19"/>
          <c:tx>
            <c:strRef>
              <c:f>'2.VIOLENCIA SEXUAL'!$D$58</c:f>
              <c:strCache>
                <c:ptCount val="1"/>
                <c:pt idx="0">
                  <c:v>65 y más años -(% Total victimizaciones)</c:v>
                </c:pt>
              </c:strCache>
            </c:strRef>
          </c:tx>
          <c:spPr>
            <a:solidFill>
              <a:schemeClr val="tx2"/>
            </a:solidFill>
            <a:ln w="25400">
              <a:noFill/>
            </a:ln>
            <a:effectLst/>
          </c:spPr>
          <c:invertIfNegative val="0"/>
          <c:cat>
            <c:strRef>
              <c:f>'2.VIOLENCIA SEXUAL'!$E$38:$R$38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SEXUAL'!$E$58:$R$58</c:f>
              <c:numCache>
                <c:formatCode>0.0%</c:formatCode>
                <c:ptCount val="14"/>
                <c:pt idx="0">
                  <c:v>4.2979942693409743E-3</c:v>
                </c:pt>
                <c:pt idx="1">
                  <c:v>6.8728522336769758E-3</c:v>
                </c:pt>
                <c:pt idx="2">
                  <c:v>9.6439169139465875E-3</c:v>
                </c:pt>
                <c:pt idx="3">
                  <c:v>3.6205648081100651E-3</c:v>
                </c:pt>
                <c:pt idx="4">
                  <c:v>3.5087719298245615E-3</c:v>
                </c:pt>
                <c:pt idx="5">
                  <c:v>9.7833682739343116E-3</c:v>
                </c:pt>
                <c:pt idx="6">
                  <c:v>8.679479231246125E-3</c:v>
                </c:pt>
                <c:pt idx="7">
                  <c:v>1.3498312710911136E-2</c:v>
                </c:pt>
                <c:pt idx="8">
                  <c:v>4.0201005025125632E-3</c:v>
                </c:pt>
                <c:pt idx="9">
                  <c:v>6.2333036509349959E-3</c:v>
                </c:pt>
                <c:pt idx="10">
                  <c:v>8.4915084915084919E-3</c:v>
                </c:pt>
                <c:pt idx="11">
                  <c:v>7.1942446043165471E-3</c:v>
                </c:pt>
                <c:pt idx="12">
                  <c:v>2.6676829268292685E-3</c:v>
                </c:pt>
                <c:pt idx="13">
                  <c:v>8.7365591397849454E-3</c:v>
                </c:pt>
              </c:numCache>
            </c:numRef>
          </c:val>
          <c:extLst>
            <c:ext xmlns:c16="http://schemas.microsoft.com/office/drawing/2014/chart" uri="{C3380CC4-5D6E-409C-BE32-E72D297353CC}">
              <c16:uniqueId val="{00000014-94C8-4444-89FD-36024A477E8B}"/>
            </c:ext>
          </c:extLst>
        </c:ser>
        <c:ser>
          <c:idx val="22"/>
          <c:order val="22"/>
          <c:tx>
            <c:strRef>
              <c:f>'2.VIOLENCIA SEXUAL'!$D$61</c:f>
              <c:strCache>
                <c:ptCount val="1"/>
                <c:pt idx="0">
                  <c:v>Edad desconocida - (% Total victimizaciones)</c:v>
                </c:pt>
              </c:strCache>
            </c:strRef>
          </c:tx>
          <c:spPr>
            <a:solidFill>
              <a:schemeClr val="accent1">
                <a:lumMod val="75000"/>
              </a:schemeClr>
            </a:solidFill>
            <a:ln>
              <a:noFill/>
            </a:ln>
            <a:effectLst/>
          </c:spPr>
          <c:invertIfNegative val="0"/>
          <c:cat>
            <c:strRef>
              <c:f>'2.VIOLENCIA SEXUAL'!$E$38:$R$38</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SEXUAL'!$E$61:$R$61</c:f>
              <c:numCache>
                <c:formatCode>0.0%</c:formatCode>
                <c:ptCount val="14"/>
                <c:pt idx="0">
                  <c:v>4.7277936962750719E-2</c:v>
                </c:pt>
                <c:pt idx="1">
                  <c:v>1.9931271477663229E-2</c:v>
                </c:pt>
                <c:pt idx="2">
                  <c:v>1.4094955489614243E-2</c:v>
                </c:pt>
                <c:pt idx="3">
                  <c:v>9.4134685010861703E-3</c:v>
                </c:pt>
                <c:pt idx="4">
                  <c:v>6.3157894736842104E-3</c:v>
                </c:pt>
                <c:pt idx="5">
                  <c:v>5.5904961565338921E-3</c:v>
                </c:pt>
                <c:pt idx="6">
                  <c:v>3.7197768133911966E-3</c:v>
                </c:pt>
                <c:pt idx="7">
                  <c:v>3.937007874015748E-3</c:v>
                </c:pt>
                <c:pt idx="8">
                  <c:v>2.5125628140703518E-3</c:v>
                </c:pt>
                <c:pt idx="9">
                  <c:v>4.0071237756010682E-3</c:v>
                </c:pt>
                <c:pt idx="10">
                  <c:v>1.4985014985014985E-3</c:v>
                </c:pt>
                <c:pt idx="11">
                  <c:v>2.1159542953872196E-3</c:v>
                </c:pt>
                <c:pt idx="12">
                  <c:v>2.2865853658536584E-3</c:v>
                </c:pt>
                <c:pt idx="13">
                  <c:v>3.6962365591397851E-3</c:v>
                </c:pt>
              </c:numCache>
            </c:numRef>
          </c:val>
          <c:extLst>
            <c:ext xmlns:c16="http://schemas.microsoft.com/office/drawing/2014/chart" uri="{C3380CC4-5D6E-409C-BE32-E72D297353CC}">
              <c16:uniqueId val="{00000016-94C8-4444-89FD-36024A477E8B}"/>
            </c:ext>
          </c:extLst>
        </c:ser>
        <c:dLbls>
          <c:showLegendKey val="0"/>
          <c:showVal val="0"/>
          <c:showCatName val="0"/>
          <c:showSerName val="0"/>
          <c:showPercent val="0"/>
          <c:showBubbleSize val="0"/>
        </c:dLbls>
        <c:gapWidth val="20"/>
        <c:overlap val="100"/>
        <c:axId val="1216419976"/>
        <c:axId val="1216424296"/>
        <c:extLst>
          <c:ext xmlns:c15="http://schemas.microsoft.com/office/drawing/2012/chart" uri="{02D57815-91ED-43cb-92C2-25804820EDAC}">
            <c15:filteredBarSeries>
              <c15:ser>
                <c:idx val="0"/>
                <c:order val="0"/>
                <c:tx>
                  <c:strRef>
                    <c:extLst>
                      <c:ext uri="{02D57815-91ED-43cb-92C2-25804820EDAC}">
                        <c15:formulaRef>
                          <c15:sqref>'2.VIOLENCIA SEXUAL'!$D$39</c15:sqref>
                        </c15:formulaRef>
                      </c:ext>
                    </c:extLst>
                    <c:strCache>
                      <c:ptCount val="1"/>
                      <c:pt idx="0">
                        <c:v>Total victimizaciones (Nº)</c:v>
                      </c:pt>
                    </c:strCache>
                  </c:strRef>
                </c:tx>
                <c:spPr>
                  <a:solidFill>
                    <a:schemeClr val="accent1"/>
                  </a:solidFill>
                  <a:ln>
                    <a:noFill/>
                  </a:ln>
                  <a:effectLst/>
                </c:spPr>
                <c:invertIfNegative val="0"/>
                <c:cat>
                  <c:strRef>
                    <c:extLst>
                      <c:ex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SEXUAL'!$E$39:$R$39</c15:sqref>
                        </c15:formulaRef>
                      </c:ext>
                    </c:extLst>
                    <c:numCache>
                      <c:formatCode>#,##0</c:formatCode>
                      <c:ptCount val="14"/>
                      <c:pt idx="0">
                        <c:v>1396</c:v>
                      </c:pt>
                      <c:pt idx="1">
                        <c:v>1455</c:v>
                      </c:pt>
                      <c:pt idx="2">
                        <c:v>1348</c:v>
                      </c:pt>
                      <c:pt idx="3">
                        <c:v>1381</c:v>
                      </c:pt>
                      <c:pt idx="4">
                        <c:v>1425</c:v>
                      </c:pt>
                      <c:pt idx="5">
                        <c:v>1431</c:v>
                      </c:pt>
                      <c:pt idx="6">
                        <c:v>1613</c:v>
                      </c:pt>
                      <c:pt idx="7">
                        <c:v>1778</c:v>
                      </c:pt>
                      <c:pt idx="8">
                        <c:v>1990</c:v>
                      </c:pt>
                      <c:pt idx="9">
                        <c:v>2246</c:v>
                      </c:pt>
                      <c:pt idx="10">
                        <c:v>2002</c:v>
                      </c:pt>
                      <c:pt idx="11">
                        <c:v>2363</c:v>
                      </c:pt>
                      <c:pt idx="12">
                        <c:v>2624</c:v>
                      </c:pt>
                      <c:pt idx="13">
                        <c:v>2976</c:v>
                      </c:pt>
                    </c:numCache>
                  </c:numRef>
                </c:val>
                <c:extLst>
                  <c:ext xmlns:c16="http://schemas.microsoft.com/office/drawing/2014/chart" uri="{C3380CC4-5D6E-409C-BE32-E72D297353CC}">
                    <c16:uniqueId val="{00000007-94C8-4444-89FD-36024A477E8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'2.VIOLENCIA SEXUAL'!$D$40</c15:sqref>
                        </c15:formulaRef>
                      </c:ext>
                    </c:extLst>
                    <c:strCache>
                      <c:ptCount val="1"/>
                      <c:pt idx="0">
                        <c:v>Victimizaciones mujeres (Nº)</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SEXUAL'!$E$40:$R$40</c15:sqref>
                        </c15:formulaRef>
                      </c:ext>
                    </c:extLst>
                    <c:numCache>
                      <c:formatCode>#,##0</c:formatCode>
                      <c:ptCount val="14"/>
                      <c:pt idx="0">
                        <c:v>1222</c:v>
                      </c:pt>
                      <c:pt idx="1">
                        <c:v>1278</c:v>
                      </c:pt>
                      <c:pt idx="2">
                        <c:v>1142</c:v>
                      </c:pt>
                      <c:pt idx="3">
                        <c:v>1174</c:v>
                      </c:pt>
                      <c:pt idx="4">
                        <c:v>1243</c:v>
                      </c:pt>
                      <c:pt idx="5">
                        <c:v>1235</c:v>
                      </c:pt>
                      <c:pt idx="6">
                        <c:v>1364</c:v>
                      </c:pt>
                      <c:pt idx="7">
                        <c:v>1522</c:v>
                      </c:pt>
                      <c:pt idx="8">
                        <c:v>1734</c:v>
                      </c:pt>
                      <c:pt idx="9">
                        <c:v>1886</c:v>
                      </c:pt>
                      <c:pt idx="10">
                        <c:v>1682</c:v>
                      </c:pt>
                      <c:pt idx="11">
                        <c:v>2054</c:v>
                      </c:pt>
                      <c:pt idx="12">
                        <c:v>2277</c:v>
                      </c:pt>
                      <c:pt idx="13">
                        <c:v>2594</c:v>
                      </c:pt>
                    </c:numCache>
                  </c:numRef>
                </c:val>
                <c:extLst xmlns:c15="http://schemas.microsoft.com/office/drawing/2012/chart">
                  <c:ext xmlns:c16="http://schemas.microsoft.com/office/drawing/2014/chart" uri="{C3380CC4-5D6E-409C-BE32-E72D297353CC}">
                    <c16:uniqueId val="{00000008-94C8-4444-89FD-36024A477E8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'2.VIOLENCIA SEXUAL'!$D$41</c15:sqref>
                        </c15:formulaRef>
                      </c:ext>
                    </c:extLst>
                    <c:strCache>
                      <c:ptCount val="1"/>
                      <c:pt idx="0">
                        <c:v>0-13 años- Total</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SEXUAL'!$E$41:$R$41</c15:sqref>
                        </c15:formulaRef>
                      </c:ext>
                    </c:extLst>
                    <c:numCache>
                      <c:formatCode>General</c:formatCode>
                      <c:ptCount val="14"/>
                      <c:pt idx="0">
                        <c:v>209</c:v>
                      </c:pt>
                      <c:pt idx="1">
                        <c:v>242</c:v>
                      </c:pt>
                      <c:pt idx="2">
                        <c:v>280</c:v>
                      </c:pt>
                      <c:pt idx="3">
                        <c:v>342</c:v>
                      </c:pt>
                      <c:pt idx="4">
                        <c:v>331</c:v>
                      </c:pt>
                      <c:pt idx="5">
                        <c:v>343</c:v>
                      </c:pt>
                      <c:pt idx="6">
                        <c:v>364</c:v>
                      </c:pt>
                      <c:pt idx="7">
                        <c:v>399</c:v>
                      </c:pt>
                      <c:pt idx="8">
                        <c:v>458</c:v>
                      </c:pt>
                      <c:pt idx="9">
                        <c:v>492</c:v>
                      </c:pt>
                      <c:pt idx="10">
                        <c:v>441</c:v>
                      </c:pt>
                      <c:pt idx="11">
                        <c:v>490</c:v>
                      </c:pt>
                      <c:pt idx="12">
                        <c:v>504</c:v>
                      </c:pt>
                      <c:pt idx="13" formatCode="#,##0">
                        <c:v>570</c:v>
                      </c:pt>
                    </c:numCache>
                  </c:numRef>
                </c:val>
                <c:extLst xmlns:c15="http://schemas.microsoft.com/office/drawing/2012/chart">
                  <c:ext xmlns:c16="http://schemas.microsoft.com/office/drawing/2014/chart" uri="{C3380CC4-5D6E-409C-BE32-E72D297353CC}">
                    <c16:uniqueId val="{00000009-94C8-4444-89FD-36024A477E8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'2.VIOLENCIA SEXUAL'!$D$42</c15:sqref>
                        </c15:formulaRef>
                      </c:ext>
                    </c:extLst>
                    <c:strCache>
                      <c:ptCount val="1"/>
                      <c:pt idx="0">
                        <c:v>0-13 años - Niñas</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SEXUAL'!$E$42:$R$42</c15:sqref>
                        </c15:formulaRef>
                      </c:ext>
                    </c:extLst>
                    <c:numCache>
                      <c:formatCode>#,##0</c:formatCode>
                      <c:ptCount val="14"/>
                      <c:pt idx="0">
                        <c:v>166</c:v>
                      </c:pt>
                      <c:pt idx="1">
                        <c:v>196</c:v>
                      </c:pt>
                      <c:pt idx="2">
                        <c:v>210</c:v>
                      </c:pt>
                      <c:pt idx="3">
                        <c:v>267</c:v>
                      </c:pt>
                      <c:pt idx="4">
                        <c:v>246</c:v>
                      </c:pt>
                      <c:pt idx="5">
                        <c:v>268</c:v>
                      </c:pt>
                      <c:pt idx="6">
                        <c:v>268</c:v>
                      </c:pt>
                      <c:pt idx="7">
                        <c:v>294</c:v>
                      </c:pt>
                      <c:pt idx="8">
                        <c:v>365</c:v>
                      </c:pt>
                      <c:pt idx="9">
                        <c:v>356</c:v>
                      </c:pt>
                      <c:pt idx="10">
                        <c:v>330</c:v>
                      </c:pt>
                      <c:pt idx="11">
                        <c:v>379</c:v>
                      </c:pt>
                      <c:pt idx="12">
                        <c:v>397</c:v>
                      </c:pt>
                      <c:pt idx="13">
                        <c:v>435</c:v>
                      </c:pt>
                    </c:numCache>
                  </c:numRef>
                </c:val>
                <c:extLst xmlns:c15="http://schemas.microsoft.com/office/drawing/2012/chart">
                  <c:ext xmlns:c16="http://schemas.microsoft.com/office/drawing/2014/chart" uri="{C3380CC4-5D6E-409C-BE32-E72D297353CC}">
                    <c16:uniqueId val="{00000000-94C8-4444-89FD-36024A477E8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'2.VIOLENCIA SEXUAL'!$D$44</c15:sqref>
                        </c15:formulaRef>
                      </c:ext>
                    </c:extLst>
                    <c:strCache>
                      <c:ptCount val="1"/>
                      <c:pt idx="0">
                        <c:v>14-17 años - Total</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SEXUAL'!$E$44:$R$44</c15:sqref>
                        </c15:formulaRef>
                      </c:ext>
                    </c:extLst>
                    <c:numCache>
                      <c:formatCode>#,##0</c:formatCode>
                      <c:ptCount val="14"/>
                      <c:pt idx="0">
                        <c:v>261</c:v>
                      </c:pt>
                      <c:pt idx="1">
                        <c:v>216</c:v>
                      </c:pt>
                      <c:pt idx="2">
                        <c:v>236</c:v>
                      </c:pt>
                      <c:pt idx="3">
                        <c:v>249</c:v>
                      </c:pt>
                      <c:pt idx="4">
                        <c:v>271</c:v>
                      </c:pt>
                      <c:pt idx="5">
                        <c:v>308</c:v>
                      </c:pt>
                      <c:pt idx="6">
                        <c:v>439</c:v>
                      </c:pt>
                      <c:pt idx="7">
                        <c:v>397</c:v>
                      </c:pt>
                      <c:pt idx="8">
                        <c:v>518</c:v>
                      </c:pt>
                      <c:pt idx="9">
                        <c:v>555</c:v>
                      </c:pt>
                      <c:pt idx="10">
                        <c:v>520</c:v>
                      </c:pt>
                      <c:pt idx="11">
                        <c:v>608</c:v>
                      </c:pt>
                      <c:pt idx="12">
                        <c:v>673</c:v>
                      </c:pt>
                      <c:pt idx="13">
                        <c:v>700</c:v>
                      </c:pt>
                    </c:numCache>
                  </c:numRef>
                </c:val>
                <c:extLst xmlns:c15="http://schemas.microsoft.com/office/drawing/2012/chart">
                  <c:ext xmlns:c16="http://schemas.microsoft.com/office/drawing/2014/chart" uri="{C3380CC4-5D6E-409C-BE32-E72D297353CC}">
                    <c16:uniqueId val="{0000000B-94C8-4444-89FD-36024A477E8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'2.VIOLENCIA SEXUAL'!$D$45</c15:sqref>
                        </c15:formulaRef>
                      </c:ext>
                    </c:extLst>
                    <c:strCache>
                      <c:ptCount val="1"/>
                      <c:pt idx="0">
                        <c:v>14-17 años - Niñas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SEXUAL'!$E$45:$R$45</c15:sqref>
                        </c15:formulaRef>
                      </c:ext>
                    </c:extLst>
                    <c:numCache>
                      <c:formatCode>#,##0</c:formatCode>
                      <c:ptCount val="14"/>
                      <c:pt idx="0">
                        <c:v>230</c:v>
                      </c:pt>
                      <c:pt idx="1">
                        <c:v>192</c:v>
                      </c:pt>
                      <c:pt idx="2">
                        <c:v>195</c:v>
                      </c:pt>
                      <c:pt idx="3">
                        <c:v>202</c:v>
                      </c:pt>
                      <c:pt idx="4">
                        <c:v>247</c:v>
                      </c:pt>
                      <c:pt idx="5">
                        <c:v>269</c:v>
                      </c:pt>
                      <c:pt idx="6">
                        <c:v>358</c:v>
                      </c:pt>
                      <c:pt idx="7">
                        <c:v>339</c:v>
                      </c:pt>
                      <c:pt idx="8">
                        <c:v>437</c:v>
                      </c:pt>
                      <c:pt idx="9">
                        <c:v>453</c:v>
                      </c:pt>
                      <c:pt idx="10">
                        <c:v>406</c:v>
                      </c:pt>
                      <c:pt idx="11">
                        <c:v>524</c:v>
                      </c:pt>
                      <c:pt idx="12">
                        <c:v>584</c:v>
                      </c:pt>
                      <c:pt idx="13">
                        <c:v>616</c:v>
                      </c:pt>
                    </c:numCache>
                  </c:numRef>
                </c:val>
                <c:extLst xmlns:c15="http://schemas.microsoft.com/office/drawing/2012/chart">
                  <c:ext xmlns:c16="http://schemas.microsoft.com/office/drawing/2014/chart" uri="{C3380CC4-5D6E-409C-BE32-E72D297353CC}">
                    <c16:uniqueId val="{00000001-94C8-4444-89FD-36024A477E8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'2.VIOLENCIA SEXUAL'!$D$47</c15:sqref>
                        </c15:formulaRef>
                      </c:ext>
                    </c:extLst>
                    <c:strCache>
                      <c:ptCount val="1"/>
                      <c:pt idx="0">
                        <c:v>18-30 años - Total</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SEXUAL'!$E$47:$R$47</c15:sqref>
                        </c15:formulaRef>
                      </c:ext>
                    </c:extLst>
                    <c:numCache>
                      <c:formatCode>#,##0</c:formatCode>
                      <c:ptCount val="14"/>
                      <c:pt idx="0">
                        <c:v>480</c:v>
                      </c:pt>
                      <c:pt idx="1">
                        <c:v>540</c:v>
                      </c:pt>
                      <c:pt idx="2">
                        <c:v>441</c:v>
                      </c:pt>
                      <c:pt idx="3">
                        <c:v>400</c:v>
                      </c:pt>
                      <c:pt idx="4">
                        <c:v>458</c:v>
                      </c:pt>
                      <c:pt idx="5">
                        <c:v>417</c:v>
                      </c:pt>
                      <c:pt idx="6">
                        <c:v>451</c:v>
                      </c:pt>
                      <c:pt idx="7">
                        <c:v>587</c:v>
                      </c:pt>
                      <c:pt idx="8">
                        <c:v>652</c:v>
                      </c:pt>
                      <c:pt idx="9">
                        <c:v>734</c:v>
                      </c:pt>
                      <c:pt idx="10">
                        <c:v>658</c:v>
                      </c:pt>
                      <c:pt idx="11">
                        <c:v>824</c:v>
                      </c:pt>
                      <c:pt idx="12">
                        <c:v>918</c:v>
                      </c:pt>
                      <c:pt idx="13">
                        <c:v>1005</c:v>
                      </c:pt>
                    </c:numCache>
                  </c:numRef>
                </c:val>
                <c:extLst xmlns:c15="http://schemas.microsoft.com/office/drawing/2012/chart">
                  <c:ext xmlns:c16="http://schemas.microsoft.com/office/drawing/2014/chart" uri="{C3380CC4-5D6E-409C-BE32-E72D297353CC}">
                    <c16:uniqueId val="{0000000D-94C8-4444-89FD-36024A477E8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'2.VIOLENCIA SEXUAL'!$D$48</c15:sqref>
                        </c15:formulaRef>
                      </c:ext>
                    </c:extLst>
                    <c:strCache>
                      <c:ptCount val="1"/>
                      <c:pt idx="0">
                        <c:v>18-30 años - Mujeres</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SEXUAL'!$E$48:$R$48</c15:sqref>
                        </c15:formulaRef>
                      </c:ext>
                    </c:extLst>
                    <c:numCache>
                      <c:formatCode>#,##0</c:formatCode>
                      <c:ptCount val="14"/>
                      <c:pt idx="0">
                        <c:v>443</c:v>
                      </c:pt>
                      <c:pt idx="1">
                        <c:v>495</c:v>
                      </c:pt>
                      <c:pt idx="2">
                        <c:v>403</c:v>
                      </c:pt>
                      <c:pt idx="3">
                        <c:v>361</c:v>
                      </c:pt>
                      <c:pt idx="4">
                        <c:v>426</c:v>
                      </c:pt>
                      <c:pt idx="5">
                        <c:v>388</c:v>
                      </c:pt>
                      <c:pt idx="6">
                        <c:v>416</c:v>
                      </c:pt>
                      <c:pt idx="7">
                        <c:v>542</c:v>
                      </c:pt>
                      <c:pt idx="8">
                        <c:v>598</c:v>
                      </c:pt>
                      <c:pt idx="9">
                        <c:v>663</c:v>
                      </c:pt>
                      <c:pt idx="10">
                        <c:v>595</c:v>
                      </c:pt>
                      <c:pt idx="11">
                        <c:v>747</c:v>
                      </c:pt>
                      <c:pt idx="12">
                        <c:v>828</c:v>
                      </c:pt>
                      <c:pt idx="13">
                        <c:v>909</c:v>
                      </c:pt>
                    </c:numCache>
                  </c:numRef>
                </c:val>
                <c:extLst xmlns:c15="http://schemas.microsoft.com/office/drawing/2012/chart">
                  <c:ext xmlns:c16="http://schemas.microsoft.com/office/drawing/2014/chart" uri="{C3380CC4-5D6E-409C-BE32-E72D297353CC}">
                    <c16:uniqueId val="{00000002-94C8-4444-89FD-36024A477E8B}"/>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'2.VIOLENCIA SEXUAL'!$D$50</c15:sqref>
                        </c15:formulaRef>
                      </c:ext>
                    </c:extLst>
                    <c:strCache>
                      <c:ptCount val="1"/>
                      <c:pt idx="0">
                        <c:v>31-40 años- Total</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SEXUAL'!$E$50:$R$50</c15:sqref>
                        </c15:formulaRef>
                      </c:ext>
                    </c:extLst>
                    <c:numCache>
                      <c:formatCode>General</c:formatCode>
                      <c:ptCount val="14"/>
                      <c:pt idx="0">
                        <c:v>225</c:v>
                      </c:pt>
                      <c:pt idx="1">
                        <c:v>236</c:v>
                      </c:pt>
                      <c:pt idx="2">
                        <c:v>234</c:v>
                      </c:pt>
                      <c:pt idx="3">
                        <c:v>222</c:v>
                      </c:pt>
                      <c:pt idx="4">
                        <c:v>194</c:v>
                      </c:pt>
                      <c:pt idx="5">
                        <c:v>174</c:v>
                      </c:pt>
                      <c:pt idx="6">
                        <c:v>181</c:v>
                      </c:pt>
                      <c:pt idx="7">
                        <c:v>196</c:v>
                      </c:pt>
                      <c:pt idx="8">
                        <c:v>178</c:v>
                      </c:pt>
                      <c:pt idx="9">
                        <c:v>251</c:v>
                      </c:pt>
                      <c:pt idx="10">
                        <c:v>199</c:v>
                      </c:pt>
                      <c:pt idx="11">
                        <c:v>237</c:v>
                      </c:pt>
                      <c:pt idx="12">
                        <c:v>282</c:v>
                      </c:pt>
                      <c:pt idx="13" formatCode="#,##0">
                        <c:v>335</c:v>
                      </c:pt>
                    </c:numCache>
                  </c:numRef>
                </c:val>
                <c:extLst xmlns:c15="http://schemas.microsoft.com/office/drawing/2012/chart">
                  <c:ext xmlns:c16="http://schemas.microsoft.com/office/drawing/2014/chart" uri="{C3380CC4-5D6E-409C-BE32-E72D297353CC}">
                    <c16:uniqueId val="{0000000F-94C8-4444-89FD-36024A477E8B}"/>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'2.VIOLENCIA SEXUAL'!$D$51</c15:sqref>
                        </c15:formulaRef>
                      </c:ext>
                    </c:extLst>
                    <c:strCache>
                      <c:ptCount val="1"/>
                      <c:pt idx="0">
                        <c:v>31-40 años- Mujeres</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SEXUAL'!$E$51:$R$51</c15:sqref>
                        </c15:formulaRef>
                      </c:ext>
                    </c:extLst>
                    <c:numCache>
                      <c:formatCode>#,##0</c:formatCode>
                      <c:ptCount val="14"/>
                      <c:pt idx="0">
                        <c:v>200</c:v>
                      </c:pt>
                      <c:pt idx="1">
                        <c:v>215</c:v>
                      </c:pt>
                      <c:pt idx="2">
                        <c:v>206</c:v>
                      </c:pt>
                      <c:pt idx="3">
                        <c:v>200</c:v>
                      </c:pt>
                      <c:pt idx="4">
                        <c:v>177</c:v>
                      </c:pt>
                      <c:pt idx="5">
                        <c:v>162</c:v>
                      </c:pt>
                      <c:pt idx="6">
                        <c:v>162</c:v>
                      </c:pt>
                      <c:pt idx="7">
                        <c:v>180</c:v>
                      </c:pt>
                      <c:pt idx="8">
                        <c:v>161</c:v>
                      </c:pt>
                      <c:pt idx="9">
                        <c:v>224</c:v>
                      </c:pt>
                      <c:pt idx="10">
                        <c:v>186</c:v>
                      </c:pt>
                      <c:pt idx="11">
                        <c:v>216</c:v>
                      </c:pt>
                      <c:pt idx="12">
                        <c:v>244</c:v>
                      </c:pt>
                      <c:pt idx="13">
                        <c:v>299</c:v>
                      </c:pt>
                    </c:numCache>
                  </c:numRef>
                </c:val>
                <c:extLst xmlns:c15="http://schemas.microsoft.com/office/drawing/2012/chart">
                  <c:ext xmlns:c16="http://schemas.microsoft.com/office/drawing/2014/chart" uri="{C3380CC4-5D6E-409C-BE32-E72D297353CC}">
                    <c16:uniqueId val="{00000003-94C8-4444-89FD-36024A477E8B}"/>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'2.VIOLENCIA SEXUAL'!$D$53</c15:sqref>
                        </c15:formulaRef>
                      </c:ext>
                    </c:extLst>
                    <c:strCache>
                      <c:ptCount val="1"/>
                      <c:pt idx="0">
                        <c:v>41-64 años - Total</c:v>
                      </c:pt>
                    </c:strCache>
                  </c:strRef>
                </c:tx>
                <c:spPr>
                  <a:solidFill>
                    <a:schemeClr val="accent3">
                      <a:lumMod val="80000"/>
                      <a:lumOff val="20000"/>
                    </a:schemeClr>
                  </a:solidFill>
                  <a:ln w="25400">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SEXUAL'!$E$53:$R$53</c15:sqref>
                        </c15:formulaRef>
                      </c:ext>
                    </c:extLst>
                    <c:numCache>
                      <c:formatCode>General</c:formatCode>
                      <c:ptCount val="14"/>
                      <c:pt idx="0">
                        <c:v>149</c:v>
                      </c:pt>
                      <c:pt idx="1">
                        <c:v>182</c:v>
                      </c:pt>
                      <c:pt idx="2">
                        <c:v>125</c:v>
                      </c:pt>
                      <c:pt idx="3">
                        <c:v>150</c:v>
                      </c:pt>
                      <c:pt idx="4">
                        <c:v>157</c:v>
                      </c:pt>
                      <c:pt idx="5">
                        <c:v>167</c:v>
                      </c:pt>
                      <c:pt idx="6">
                        <c:v>158</c:v>
                      </c:pt>
                      <c:pt idx="7">
                        <c:v>168</c:v>
                      </c:pt>
                      <c:pt idx="8">
                        <c:v>171</c:v>
                      </c:pt>
                      <c:pt idx="9">
                        <c:v>191</c:v>
                      </c:pt>
                      <c:pt idx="10">
                        <c:v>164</c:v>
                      </c:pt>
                      <c:pt idx="11">
                        <c:v>182</c:v>
                      </c:pt>
                      <c:pt idx="12">
                        <c:v>234</c:v>
                      </c:pt>
                      <c:pt idx="13">
                        <c:v>329</c:v>
                      </c:pt>
                    </c:numCache>
                  </c:numRef>
                </c:val>
                <c:extLst xmlns:c15="http://schemas.microsoft.com/office/drawing/2012/chart">
                  <c:ext xmlns:c16="http://schemas.microsoft.com/office/drawing/2014/chart" uri="{C3380CC4-5D6E-409C-BE32-E72D297353CC}">
                    <c16:uniqueId val="{00000011-94C8-4444-89FD-36024A477E8B}"/>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'2.VIOLENCIA SEXUAL'!$D$54</c15:sqref>
                        </c15:formulaRef>
                      </c:ext>
                    </c:extLst>
                    <c:strCache>
                      <c:ptCount val="1"/>
                      <c:pt idx="0">
                        <c:v>41-64 años - Mujeres</c:v>
                      </c:pt>
                    </c:strCache>
                  </c:strRef>
                </c:tx>
                <c:spPr>
                  <a:solidFill>
                    <a:schemeClr val="accent4">
                      <a:lumMod val="80000"/>
                      <a:lumOff val="20000"/>
                    </a:schemeClr>
                  </a:solidFill>
                  <a:ln w="25400">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SEXUAL'!$E$54:$R$54</c15:sqref>
                        </c15:formulaRef>
                      </c:ext>
                    </c:extLst>
                    <c:numCache>
                      <c:formatCode>#,##0</c:formatCode>
                      <c:ptCount val="14"/>
                      <c:pt idx="0">
                        <c:v>130</c:v>
                      </c:pt>
                      <c:pt idx="1">
                        <c:v>156</c:v>
                      </c:pt>
                      <c:pt idx="2">
                        <c:v>99</c:v>
                      </c:pt>
                      <c:pt idx="3">
                        <c:v>133</c:v>
                      </c:pt>
                      <c:pt idx="4">
                        <c:v>136</c:v>
                      </c:pt>
                      <c:pt idx="5">
                        <c:v>132</c:v>
                      </c:pt>
                      <c:pt idx="6">
                        <c:v>141</c:v>
                      </c:pt>
                      <c:pt idx="7">
                        <c:v>144</c:v>
                      </c:pt>
                      <c:pt idx="8">
                        <c:v>163</c:v>
                      </c:pt>
                      <c:pt idx="9">
                        <c:v>170</c:v>
                      </c:pt>
                      <c:pt idx="10">
                        <c:v>153</c:v>
                      </c:pt>
                      <c:pt idx="11">
                        <c:v>167</c:v>
                      </c:pt>
                      <c:pt idx="12">
                        <c:v>211</c:v>
                      </c:pt>
                      <c:pt idx="13" formatCode="General">
                        <c:v>304</c:v>
                      </c:pt>
                    </c:numCache>
                  </c:numRef>
                </c:val>
                <c:extLst xmlns:c15="http://schemas.microsoft.com/office/drawing/2012/chart">
                  <c:ext xmlns:c16="http://schemas.microsoft.com/office/drawing/2014/chart" uri="{C3380CC4-5D6E-409C-BE32-E72D297353CC}">
                    <c16:uniqueId val="{00000004-94C8-4444-89FD-36024A477E8B}"/>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'2.VIOLENCIA SEXUAL'!$D$56</c15:sqref>
                        </c15:formulaRef>
                      </c:ext>
                    </c:extLst>
                    <c:strCache>
                      <c:ptCount val="1"/>
                      <c:pt idx="0">
                        <c:v>65 y más años - Total</c:v>
                      </c:pt>
                    </c:strCache>
                  </c:strRef>
                </c:tx>
                <c:spPr>
                  <a:solidFill>
                    <a:schemeClr val="accent6">
                      <a:lumMod val="80000"/>
                      <a:lumOff val="20000"/>
                    </a:schemeClr>
                  </a:solidFill>
                  <a:ln w="25400">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SEXUAL'!$E$56:$R$56</c15:sqref>
                        </c15:formulaRef>
                      </c:ext>
                    </c:extLst>
                    <c:numCache>
                      <c:formatCode>General</c:formatCode>
                      <c:ptCount val="14"/>
                      <c:pt idx="0">
                        <c:v>6</c:v>
                      </c:pt>
                      <c:pt idx="1">
                        <c:v>10</c:v>
                      </c:pt>
                      <c:pt idx="2">
                        <c:v>13</c:v>
                      </c:pt>
                      <c:pt idx="3">
                        <c:v>5</c:v>
                      </c:pt>
                      <c:pt idx="4">
                        <c:v>5</c:v>
                      </c:pt>
                      <c:pt idx="5">
                        <c:v>14</c:v>
                      </c:pt>
                      <c:pt idx="6">
                        <c:v>14</c:v>
                      </c:pt>
                      <c:pt idx="7">
                        <c:v>24</c:v>
                      </c:pt>
                      <c:pt idx="8">
                        <c:v>8</c:v>
                      </c:pt>
                      <c:pt idx="9">
                        <c:v>14</c:v>
                      </c:pt>
                      <c:pt idx="10">
                        <c:v>17</c:v>
                      </c:pt>
                      <c:pt idx="11">
                        <c:v>17</c:v>
                      </c:pt>
                      <c:pt idx="12">
                        <c:v>7</c:v>
                      </c:pt>
                      <c:pt idx="13">
                        <c:v>26</c:v>
                      </c:pt>
                    </c:numCache>
                  </c:numRef>
                </c:val>
                <c:extLst xmlns:c15="http://schemas.microsoft.com/office/drawing/2012/chart">
                  <c:ext xmlns:c16="http://schemas.microsoft.com/office/drawing/2014/chart" uri="{C3380CC4-5D6E-409C-BE32-E72D297353CC}">
                    <c16:uniqueId val="{00000013-94C8-4444-89FD-36024A477E8B}"/>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'2.VIOLENCIA SEXUAL'!$D$57</c15:sqref>
                        </c15:formulaRef>
                      </c:ext>
                    </c:extLst>
                    <c:strCache>
                      <c:ptCount val="1"/>
                      <c:pt idx="0">
                        <c:v>65 y más años - Mujeres</c:v>
                      </c:pt>
                    </c:strCache>
                  </c:strRef>
                </c:tx>
                <c:spPr>
                  <a:solidFill>
                    <a:schemeClr val="accent1">
                      <a:lumMod val="80000"/>
                    </a:schemeClr>
                  </a:solidFill>
                  <a:ln w="25400">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SEXUAL'!$E$57:$R$57</c15:sqref>
                        </c15:formulaRef>
                      </c:ext>
                    </c:extLst>
                    <c:numCache>
                      <c:formatCode>#,##0</c:formatCode>
                      <c:ptCount val="14"/>
                      <c:pt idx="0">
                        <c:v>6</c:v>
                      </c:pt>
                      <c:pt idx="1">
                        <c:v>10</c:v>
                      </c:pt>
                      <c:pt idx="2">
                        <c:v>12</c:v>
                      </c:pt>
                      <c:pt idx="3">
                        <c:v>4</c:v>
                      </c:pt>
                      <c:pt idx="4">
                        <c:v>3</c:v>
                      </c:pt>
                      <c:pt idx="5">
                        <c:v>10</c:v>
                      </c:pt>
                      <c:pt idx="6">
                        <c:v>13</c:v>
                      </c:pt>
                      <c:pt idx="7">
                        <c:v>19</c:v>
                      </c:pt>
                      <c:pt idx="8">
                        <c:v>6</c:v>
                      </c:pt>
                      <c:pt idx="9">
                        <c:v>12</c:v>
                      </c:pt>
                      <c:pt idx="10">
                        <c:v>11</c:v>
                      </c:pt>
                      <c:pt idx="11">
                        <c:v>17</c:v>
                      </c:pt>
                      <c:pt idx="12">
                        <c:v>7</c:v>
                      </c:pt>
                      <c:pt idx="13" formatCode="General">
                        <c:v>23</c:v>
                      </c:pt>
                    </c:numCache>
                  </c:numRef>
                </c:val>
                <c:extLst xmlns:c15="http://schemas.microsoft.com/office/drawing/2012/chart">
                  <c:ext xmlns:c16="http://schemas.microsoft.com/office/drawing/2014/chart" uri="{C3380CC4-5D6E-409C-BE32-E72D297353CC}">
                    <c16:uniqueId val="{00000005-94C8-4444-89FD-36024A477E8B}"/>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'2.VIOLENCIA SEXUAL'!$D$59</c15:sqref>
                        </c15:formulaRef>
                      </c:ext>
                    </c:extLst>
                    <c:strCache>
                      <c:ptCount val="1"/>
                      <c:pt idx="0">
                        <c:v>Edad desconocida - Total</c:v>
                      </c:pt>
                    </c:strCache>
                  </c:strRef>
                </c:tx>
                <c:spPr>
                  <a:solidFill>
                    <a:schemeClr val="accent3">
                      <a:lumMod val="80000"/>
                    </a:schemeClr>
                  </a:solidFill>
                  <a:ln w="25400">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SEXUAL'!$E$59:$R$59</c15:sqref>
                        </c15:formulaRef>
                      </c:ext>
                    </c:extLst>
                    <c:numCache>
                      <c:formatCode>General</c:formatCode>
                      <c:ptCount val="14"/>
                      <c:pt idx="0">
                        <c:v>66</c:v>
                      </c:pt>
                      <c:pt idx="1">
                        <c:v>29</c:v>
                      </c:pt>
                      <c:pt idx="2">
                        <c:v>19</c:v>
                      </c:pt>
                      <c:pt idx="3">
                        <c:v>13</c:v>
                      </c:pt>
                      <c:pt idx="4">
                        <c:v>9</c:v>
                      </c:pt>
                      <c:pt idx="5">
                        <c:v>8</c:v>
                      </c:pt>
                      <c:pt idx="6">
                        <c:v>6</c:v>
                      </c:pt>
                      <c:pt idx="7">
                        <c:v>7</c:v>
                      </c:pt>
                      <c:pt idx="8">
                        <c:v>5</c:v>
                      </c:pt>
                      <c:pt idx="9">
                        <c:v>9</c:v>
                      </c:pt>
                      <c:pt idx="10">
                        <c:v>3</c:v>
                      </c:pt>
                      <c:pt idx="11">
                        <c:v>5</c:v>
                      </c:pt>
                      <c:pt idx="12">
                        <c:v>6</c:v>
                      </c:pt>
                      <c:pt idx="13">
                        <c:v>11</c:v>
                      </c:pt>
                    </c:numCache>
                  </c:numRef>
                </c:val>
                <c:extLst xmlns:c15="http://schemas.microsoft.com/office/drawing/2012/chart">
                  <c:ext xmlns:c16="http://schemas.microsoft.com/office/drawing/2014/chart" uri="{C3380CC4-5D6E-409C-BE32-E72D297353CC}">
                    <c16:uniqueId val="{00000015-94C8-4444-89FD-36024A477E8B}"/>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'2.VIOLENCIA SEXUAL'!$D$60</c15:sqref>
                        </c15:formulaRef>
                      </c:ext>
                    </c:extLst>
                    <c:strCache>
                      <c:ptCount val="1"/>
                      <c:pt idx="0">
                        <c:v>Edad desconocida - Mujeres</c:v>
                      </c:pt>
                    </c:strCache>
                  </c:strRef>
                </c:tx>
                <c:spPr>
                  <a:solidFill>
                    <a:schemeClr val="accent4">
                      <a:lumMod val="80000"/>
                    </a:schemeClr>
                  </a:solidFill>
                  <a:ln w="25400">
                    <a:noFill/>
                  </a:ln>
                  <a:effectLst/>
                </c:spPr>
                <c:invertIfNegative val="0"/>
                <c:cat>
                  <c:strRef>
                    <c:extLst xmlns:c15="http://schemas.microsoft.com/office/drawing/2012/chart">
                      <c:ext xmlns:c15="http://schemas.microsoft.com/office/drawing/2012/chart" uri="{02D57815-91ED-43cb-92C2-25804820EDAC}">
                        <c15:formulaRef>
                          <c15:sqref>'2.VIOLENCIA SEXUAL'!$E$38:$R$38</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SEXUAL'!$E$60:$R$60</c15:sqref>
                        </c15:formulaRef>
                      </c:ext>
                    </c:extLst>
                    <c:numCache>
                      <c:formatCode>#,##0</c:formatCode>
                      <c:ptCount val="14"/>
                      <c:pt idx="0">
                        <c:v>47</c:v>
                      </c:pt>
                      <c:pt idx="1">
                        <c:v>14</c:v>
                      </c:pt>
                      <c:pt idx="2">
                        <c:v>17</c:v>
                      </c:pt>
                      <c:pt idx="3">
                        <c:v>7</c:v>
                      </c:pt>
                      <c:pt idx="4">
                        <c:v>8</c:v>
                      </c:pt>
                      <c:pt idx="5">
                        <c:v>6</c:v>
                      </c:pt>
                      <c:pt idx="6">
                        <c:v>6</c:v>
                      </c:pt>
                      <c:pt idx="7">
                        <c:v>4</c:v>
                      </c:pt>
                      <c:pt idx="8">
                        <c:v>4</c:v>
                      </c:pt>
                      <c:pt idx="9">
                        <c:v>8</c:v>
                      </c:pt>
                      <c:pt idx="10">
                        <c:v>1</c:v>
                      </c:pt>
                      <c:pt idx="11">
                        <c:v>4</c:v>
                      </c:pt>
                      <c:pt idx="12">
                        <c:v>6</c:v>
                      </c:pt>
                      <c:pt idx="13" formatCode="General">
                        <c:v>8</c:v>
                      </c:pt>
                    </c:numCache>
                  </c:numRef>
                </c:val>
                <c:extLst xmlns:c15="http://schemas.microsoft.com/office/drawing/2012/chart">
                  <c:ext xmlns:c16="http://schemas.microsoft.com/office/drawing/2014/chart" uri="{C3380CC4-5D6E-409C-BE32-E72D297353CC}">
                    <c16:uniqueId val="{00000006-94C8-4444-89FD-36024A477E8B}"/>
                  </c:ext>
                </c:extLst>
              </c15:ser>
            </c15:filteredBarSeries>
          </c:ext>
        </c:extLst>
      </c:barChart>
      <c:catAx>
        <c:axId val="12164199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16424296"/>
        <c:crosses val="autoZero"/>
        <c:auto val="1"/>
        <c:lblAlgn val="ctr"/>
        <c:lblOffset val="100"/>
        <c:noMultiLvlLbl val="0"/>
      </c:catAx>
      <c:valAx>
        <c:axId val="1216424296"/>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16419976"/>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7.5819684364864512E-2"/>
          <c:y val="0.84780041793351602"/>
          <c:w val="0.87090161851387937"/>
          <c:h val="0.124422086022849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2.6 Detenciones por delitos contra la libertad sexual según sexo. Comunidad de Madrid, desde 2010</a:t>
            </a:r>
          </a:p>
        </c:rich>
      </c:tx>
      <c:layout>
        <c:manualLayout>
          <c:xMode val="edge"/>
          <c:yMode val="edge"/>
          <c:x val="0.12817344706911635"/>
          <c:y val="2.7777777777777776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3303432007707887E-2"/>
          <c:y val="0.1754248687664042"/>
          <c:w val="0.83390594371906046"/>
          <c:h val="0.6190634824493092"/>
        </c:manualLayout>
      </c:layout>
      <c:barChart>
        <c:barDir val="col"/>
        <c:grouping val="clustered"/>
        <c:varyColors val="0"/>
        <c:ser>
          <c:idx val="0"/>
          <c:order val="0"/>
          <c:tx>
            <c:strRef>
              <c:f>'2.VIOLENCIA SEXUAL'!$D$63</c:f>
              <c:strCache>
                <c:ptCount val="1"/>
                <c:pt idx="0">
                  <c:v>Total detenciones  (Nº)</c:v>
                </c:pt>
              </c:strCache>
            </c:strRef>
          </c:tx>
          <c:spPr>
            <a:solidFill>
              <a:schemeClr val="accent1"/>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SEXUAL'!$E$63:$R$63</c:f>
              <c:numCache>
                <c:formatCode>_-* #,##0_-;\-* #,##0_-;_-* "-"??_-;_-@_-</c:formatCode>
                <c:ptCount val="14"/>
                <c:pt idx="0">
                  <c:v>796</c:v>
                </c:pt>
                <c:pt idx="1">
                  <c:v>886</c:v>
                </c:pt>
                <c:pt idx="2">
                  <c:v>827</c:v>
                </c:pt>
                <c:pt idx="3">
                  <c:v>769</c:v>
                </c:pt>
                <c:pt idx="4">
                  <c:v>827</c:v>
                </c:pt>
                <c:pt idx="5">
                  <c:v>763</c:v>
                </c:pt>
                <c:pt idx="6">
                  <c:v>872</c:v>
                </c:pt>
                <c:pt idx="7">
                  <c:v>993</c:v>
                </c:pt>
                <c:pt idx="8">
                  <c:v>1189</c:v>
                </c:pt>
                <c:pt idx="9">
                  <c:v>1254</c:v>
                </c:pt>
                <c:pt idx="10">
                  <c:v>1167</c:v>
                </c:pt>
                <c:pt idx="11">
                  <c:v>1485</c:v>
                </c:pt>
                <c:pt idx="12">
                  <c:v>1637</c:v>
                </c:pt>
                <c:pt idx="13">
                  <c:v>1998</c:v>
                </c:pt>
              </c:numCache>
            </c:numRef>
          </c:val>
          <c:extLst>
            <c:ext xmlns:c16="http://schemas.microsoft.com/office/drawing/2014/chart" uri="{C3380CC4-5D6E-409C-BE32-E72D297353CC}">
              <c16:uniqueId val="{00000000-4097-49DB-AF84-B6F457380A8E}"/>
            </c:ext>
          </c:extLst>
        </c:ser>
        <c:ser>
          <c:idx val="1"/>
          <c:order val="1"/>
          <c:tx>
            <c:strRef>
              <c:f>'2.VIOLENCIA SEXUAL'!$D$64</c:f>
              <c:strCache>
                <c:ptCount val="1"/>
                <c:pt idx="0">
                  <c:v>Total detenciones - hombres (Nº)</c:v>
                </c:pt>
              </c:strCache>
            </c:strRef>
          </c:tx>
          <c:spPr>
            <a:solidFill>
              <a:schemeClr val="accent2"/>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SEXUAL'!$E$64:$R$64</c:f>
              <c:numCache>
                <c:formatCode>_-* #,##0_-;\-* #,##0_-;_-* "-"??_-;_-@_-</c:formatCode>
                <c:ptCount val="14"/>
                <c:pt idx="0">
                  <c:v>725</c:v>
                </c:pt>
                <c:pt idx="1">
                  <c:v>840</c:v>
                </c:pt>
                <c:pt idx="2">
                  <c:v>784</c:v>
                </c:pt>
                <c:pt idx="3">
                  <c:v>742</c:v>
                </c:pt>
                <c:pt idx="4">
                  <c:v>804</c:v>
                </c:pt>
                <c:pt idx="5">
                  <c:v>741</c:v>
                </c:pt>
                <c:pt idx="6">
                  <c:v>851</c:v>
                </c:pt>
                <c:pt idx="7">
                  <c:v>961</c:v>
                </c:pt>
                <c:pt idx="8">
                  <c:v>1162</c:v>
                </c:pt>
                <c:pt idx="9">
                  <c:v>1240</c:v>
                </c:pt>
                <c:pt idx="10">
                  <c:v>1141</c:v>
                </c:pt>
                <c:pt idx="11">
                  <c:v>1451</c:v>
                </c:pt>
                <c:pt idx="12">
                  <c:v>1597</c:v>
                </c:pt>
                <c:pt idx="13">
                  <c:v>1909</c:v>
                </c:pt>
              </c:numCache>
            </c:numRef>
          </c:val>
          <c:extLst>
            <c:ext xmlns:c16="http://schemas.microsoft.com/office/drawing/2014/chart" uri="{C3380CC4-5D6E-409C-BE32-E72D297353CC}">
              <c16:uniqueId val="{00000001-4097-49DB-AF84-B6F457380A8E}"/>
            </c:ext>
          </c:extLst>
        </c:ser>
        <c:dLbls>
          <c:showLegendKey val="0"/>
          <c:showVal val="0"/>
          <c:showCatName val="0"/>
          <c:showSerName val="0"/>
          <c:showPercent val="0"/>
          <c:showBubbleSize val="0"/>
        </c:dLbls>
        <c:gapWidth val="25"/>
        <c:axId val="787868696"/>
        <c:axId val="787865096"/>
      </c:barChart>
      <c:lineChart>
        <c:grouping val="standard"/>
        <c:varyColors val="0"/>
        <c:ser>
          <c:idx val="2"/>
          <c:order val="2"/>
          <c:tx>
            <c:strRef>
              <c:f>'2.VIOLENCIA SEXUAL'!$D$65</c:f>
              <c:strCache>
                <c:ptCount val="1"/>
                <c:pt idx="0">
                  <c:v>% detenidos hombres</c:v>
                </c:pt>
              </c:strCache>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SEXUAL'!$E$65:$R$65</c:f>
              <c:numCache>
                <c:formatCode>0.0%</c:formatCode>
                <c:ptCount val="14"/>
                <c:pt idx="0">
                  <c:v>0.91080402010050254</c:v>
                </c:pt>
                <c:pt idx="1">
                  <c:v>0.94808126410835214</c:v>
                </c:pt>
                <c:pt idx="2">
                  <c:v>0.94800483675937119</c:v>
                </c:pt>
                <c:pt idx="3">
                  <c:v>0.96488946684005206</c:v>
                </c:pt>
                <c:pt idx="4">
                  <c:v>0.97218863361547758</c:v>
                </c:pt>
                <c:pt idx="5">
                  <c:v>0.97116644823066844</c:v>
                </c:pt>
                <c:pt idx="6">
                  <c:v>0.9759174311926605</c:v>
                </c:pt>
                <c:pt idx="7">
                  <c:v>0.96777442094662636</c:v>
                </c:pt>
                <c:pt idx="8">
                  <c:v>0.97729184188393603</c:v>
                </c:pt>
                <c:pt idx="9">
                  <c:v>0.98883572567783096</c:v>
                </c:pt>
                <c:pt idx="10">
                  <c:v>0.97772065124250218</c:v>
                </c:pt>
                <c:pt idx="11">
                  <c:v>0.97710437710437714</c:v>
                </c:pt>
                <c:pt idx="12">
                  <c:v>0.97556505803298721</c:v>
                </c:pt>
                <c:pt idx="13">
                  <c:v>0.95545545545545552</c:v>
                </c:pt>
              </c:numCache>
            </c:numRef>
          </c:val>
          <c:smooth val="0"/>
          <c:extLst>
            <c:ext xmlns:c16="http://schemas.microsoft.com/office/drawing/2014/chart" uri="{C3380CC4-5D6E-409C-BE32-E72D297353CC}">
              <c16:uniqueId val="{00000002-4097-49DB-AF84-B6F457380A8E}"/>
            </c:ext>
          </c:extLst>
        </c:ser>
        <c:dLbls>
          <c:showLegendKey val="0"/>
          <c:showVal val="0"/>
          <c:showCatName val="0"/>
          <c:showSerName val="0"/>
          <c:showPercent val="0"/>
          <c:showBubbleSize val="0"/>
        </c:dLbls>
        <c:marker val="1"/>
        <c:smooth val="0"/>
        <c:axId val="787870136"/>
        <c:axId val="787868336"/>
      </c:lineChart>
      <c:catAx>
        <c:axId val="787868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87865096"/>
        <c:crosses val="autoZero"/>
        <c:auto val="1"/>
        <c:lblAlgn val="ctr"/>
        <c:lblOffset val="100"/>
        <c:noMultiLvlLbl val="0"/>
      </c:catAx>
      <c:valAx>
        <c:axId val="787865096"/>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87868696"/>
        <c:crosses val="autoZero"/>
        <c:crossBetween val="between"/>
      </c:valAx>
      <c:valAx>
        <c:axId val="787868336"/>
        <c:scaling>
          <c:orientation val="minMax"/>
          <c:max val="1.2"/>
          <c:min val="0"/>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87870136"/>
        <c:crosses val="max"/>
        <c:crossBetween val="between"/>
      </c:valAx>
      <c:catAx>
        <c:axId val="787870136"/>
        <c:scaling>
          <c:orientation val="minMax"/>
        </c:scaling>
        <c:delete val="1"/>
        <c:axPos val="b"/>
        <c:numFmt formatCode="General" sourceLinked="1"/>
        <c:majorTickMark val="none"/>
        <c:minorTickMark val="none"/>
        <c:tickLblPos val="nextTo"/>
        <c:crossAx val="787868336"/>
        <c:crosses val="autoZero"/>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5.8611325360433286E-2"/>
          <c:y val="0.93086037322257797"/>
          <c:w val="0.9"/>
          <c:h val="6.18136194514147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2.6 Detenciones por delitos contra la libertad sexual según tipo penal. Comunidad de Madrid, desde 2020</a:t>
            </a:r>
          </a:p>
        </c:rich>
      </c:tx>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7503693964250528E-2"/>
          <c:y val="0.14004830771830085"/>
          <c:w val="0.85447559055118105"/>
          <c:h val="0.63080061670612864"/>
        </c:manualLayout>
      </c:layout>
      <c:barChart>
        <c:barDir val="col"/>
        <c:grouping val="stacked"/>
        <c:varyColors val="0"/>
        <c:ser>
          <c:idx val="3"/>
          <c:order val="3"/>
          <c:tx>
            <c:strRef>
              <c:f>'2.VIOLENCIA SEXUAL'!$D$66</c:f>
              <c:strCache>
                <c:ptCount val="1"/>
                <c:pt idx="0">
                  <c:v>Agresión sexual -Total</c:v>
                </c:pt>
              </c:strCache>
            </c:strRef>
          </c:tx>
          <c:spPr>
            <a:solidFill>
              <a:schemeClr val="accent1"/>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SEXUAL'!$E$66:$R$66</c:f>
              <c:numCache>
                <c:formatCode>General</c:formatCode>
                <c:ptCount val="14"/>
                <c:pt idx="0">
                  <c:v>350</c:v>
                </c:pt>
                <c:pt idx="1">
                  <c:v>453</c:v>
                </c:pt>
                <c:pt idx="2">
                  <c:v>431</c:v>
                </c:pt>
                <c:pt idx="3">
                  <c:v>370</c:v>
                </c:pt>
                <c:pt idx="4">
                  <c:v>406</c:v>
                </c:pt>
                <c:pt idx="5">
                  <c:v>406</c:v>
                </c:pt>
                <c:pt idx="6">
                  <c:v>448</c:v>
                </c:pt>
                <c:pt idx="7">
                  <c:v>518</c:v>
                </c:pt>
                <c:pt idx="8">
                  <c:v>638</c:v>
                </c:pt>
                <c:pt idx="9">
                  <c:v>707</c:v>
                </c:pt>
                <c:pt idx="10">
                  <c:v>636</c:v>
                </c:pt>
                <c:pt idx="11">
                  <c:v>834</c:v>
                </c:pt>
                <c:pt idx="12">
                  <c:v>879</c:v>
                </c:pt>
                <c:pt idx="13">
                  <c:v>1088</c:v>
                </c:pt>
              </c:numCache>
            </c:numRef>
          </c:val>
          <c:extLst>
            <c:ext xmlns:c16="http://schemas.microsoft.com/office/drawing/2014/chart" uri="{C3380CC4-5D6E-409C-BE32-E72D297353CC}">
              <c16:uniqueId val="{00000001-BABD-421E-89F0-77D23587F274}"/>
            </c:ext>
          </c:extLst>
        </c:ser>
        <c:ser>
          <c:idx val="5"/>
          <c:order val="5"/>
          <c:tx>
            <c:strRef>
              <c:f>'2.VIOLENCIA SEXUAL'!$D$68</c:f>
              <c:strCache>
                <c:ptCount val="1"/>
                <c:pt idx="0">
                  <c:v>Agresión sexual con penetración- Total </c:v>
                </c:pt>
              </c:strCache>
            </c:strRef>
          </c:tx>
          <c:spPr>
            <a:solidFill>
              <a:schemeClr val="accent2"/>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SEXUAL'!$E$68:$R$68</c:f>
              <c:numCache>
                <c:formatCode>General</c:formatCode>
                <c:ptCount val="14"/>
                <c:pt idx="0">
                  <c:v>205</c:v>
                </c:pt>
                <c:pt idx="1">
                  <c:v>225</c:v>
                </c:pt>
                <c:pt idx="2">
                  <c:v>197</c:v>
                </c:pt>
                <c:pt idx="3">
                  <c:v>196</c:v>
                </c:pt>
                <c:pt idx="4">
                  <c:v>203</c:v>
                </c:pt>
                <c:pt idx="5">
                  <c:v>191</c:v>
                </c:pt>
                <c:pt idx="6">
                  <c:v>229</c:v>
                </c:pt>
                <c:pt idx="7">
                  <c:v>255</c:v>
                </c:pt>
                <c:pt idx="8">
                  <c:v>288</c:v>
                </c:pt>
                <c:pt idx="9">
                  <c:v>313</c:v>
                </c:pt>
                <c:pt idx="10">
                  <c:v>329</c:v>
                </c:pt>
                <c:pt idx="11">
                  <c:v>410</c:v>
                </c:pt>
                <c:pt idx="12">
                  <c:v>451</c:v>
                </c:pt>
                <c:pt idx="13">
                  <c:v>519</c:v>
                </c:pt>
              </c:numCache>
            </c:numRef>
          </c:val>
          <c:extLst>
            <c:ext xmlns:c16="http://schemas.microsoft.com/office/drawing/2014/chart" uri="{C3380CC4-5D6E-409C-BE32-E72D297353CC}">
              <c16:uniqueId val="{00000002-BABD-421E-89F0-77D23587F274}"/>
            </c:ext>
          </c:extLst>
        </c:ser>
        <c:ser>
          <c:idx val="7"/>
          <c:order val="7"/>
          <c:tx>
            <c:strRef>
              <c:f>'2.VIOLENCIA SEXUAL'!$D$70</c:f>
              <c:strCache>
                <c:ptCount val="1"/>
                <c:pt idx="0">
                  <c:v>Corrupción de menores o incapacitados- Total</c:v>
                </c:pt>
              </c:strCache>
            </c:strRef>
          </c:tx>
          <c:spPr>
            <a:solidFill>
              <a:schemeClr val="accent5"/>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SEXUAL'!$E$70:$R$70</c:f>
              <c:numCache>
                <c:formatCode>General</c:formatCode>
                <c:ptCount val="14"/>
                <c:pt idx="0">
                  <c:v>23</c:v>
                </c:pt>
                <c:pt idx="1">
                  <c:v>6</c:v>
                </c:pt>
                <c:pt idx="2">
                  <c:v>16</c:v>
                </c:pt>
                <c:pt idx="3">
                  <c:v>30</c:v>
                </c:pt>
                <c:pt idx="4">
                  <c:v>31</c:v>
                </c:pt>
                <c:pt idx="5">
                  <c:v>20</c:v>
                </c:pt>
                <c:pt idx="6">
                  <c:v>32</c:v>
                </c:pt>
                <c:pt idx="7">
                  <c:v>37</c:v>
                </c:pt>
                <c:pt idx="8">
                  <c:v>26</c:v>
                </c:pt>
                <c:pt idx="9">
                  <c:v>28</c:v>
                </c:pt>
                <c:pt idx="10">
                  <c:v>22</c:v>
                </c:pt>
                <c:pt idx="11">
                  <c:v>25</c:v>
                </c:pt>
                <c:pt idx="12">
                  <c:v>33</c:v>
                </c:pt>
                <c:pt idx="13">
                  <c:v>27</c:v>
                </c:pt>
              </c:numCache>
            </c:numRef>
          </c:val>
          <c:extLst>
            <c:ext xmlns:c16="http://schemas.microsoft.com/office/drawing/2014/chart" uri="{C3380CC4-5D6E-409C-BE32-E72D297353CC}">
              <c16:uniqueId val="{00000003-BABD-421E-89F0-77D23587F274}"/>
            </c:ext>
          </c:extLst>
        </c:ser>
        <c:ser>
          <c:idx val="9"/>
          <c:order val="9"/>
          <c:tx>
            <c:strRef>
              <c:f>'2.VIOLENCIA SEXUAL'!$D$72</c:f>
              <c:strCache>
                <c:ptCount val="1"/>
                <c:pt idx="0">
                  <c:v>Pornografía de menores- Total</c:v>
                </c:pt>
              </c:strCache>
            </c:strRef>
          </c:tx>
          <c:spPr>
            <a:solidFill>
              <a:schemeClr val="accent3"/>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SEXUAL'!$E$72:$R$72</c:f>
              <c:numCache>
                <c:formatCode>General</c:formatCode>
                <c:ptCount val="14"/>
                <c:pt idx="0">
                  <c:v>41</c:v>
                </c:pt>
                <c:pt idx="1">
                  <c:v>61</c:v>
                </c:pt>
                <c:pt idx="2">
                  <c:v>79</c:v>
                </c:pt>
                <c:pt idx="3">
                  <c:v>51</c:v>
                </c:pt>
                <c:pt idx="4">
                  <c:v>72</c:v>
                </c:pt>
                <c:pt idx="5">
                  <c:v>46</c:v>
                </c:pt>
                <c:pt idx="6">
                  <c:v>51</c:v>
                </c:pt>
                <c:pt idx="7">
                  <c:v>56</c:v>
                </c:pt>
                <c:pt idx="8">
                  <c:v>106</c:v>
                </c:pt>
                <c:pt idx="9">
                  <c:v>80</c:v>
                </c:pt>
                <c:pt idx="10">
                  <c:v>52</c:v>
                </c:pt>
                <c:pt idx="11">
                  <c:v>70</c:v>
                </c:pt>
                <c:pt idx="12">
                  <c:v>69</c:v>
                </c:pt>
                <c:pt idx="13">
                  <c:v>101</c:v>
                </c:pt>
              </c:numCache>
            </c:numRef>
          </c:val>
          <c:extLst>
            <c:ext xmlns:c16="http://schemas.microsoft.com/office/drawing/2014/chart" uri="{C3380CC4-5D6E-409C-BE32-E72D297353CC}">
              <c16:uniqueId val="{00000004-BABD-421E-89F0-77D23587F274}"/>
            </c:ext>
          </c:extLst>
        </c:ser>
        <c:ser>
          <c:idx val="11"/>
          <c:order val="11"/>
          <c:tx>
            <c:strRef>
              <c:f>'2.VIOLENCIA SEXUAL'!$D$74</c:f>
              <c:strCache>
                <c:ptCount val="1"/>
                <c:pt idx="0">
                  <c:v>Otros contra la libertad sexual- Total</c:v>
                </c:pt>
              </c:strCache>
            </c:strRef>
          </c:tx>
          <c:spPr>
            <a:solidFill>
              <a:schemeClr val="accent4"/>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SEXUAL'!$E$74:$R$74</c:f>
              <c:numCache>
                <c:formatCode>General</c:formatCode>
                <c:ptCount val="14"/>
                <c:pt idx="0">
                  <c:v>177</c:v>
                </c:pt>
                <c:pt idx="1">
                  <c:v>141</c:v>
                </c:pt>
                <c:pt idx="2">
                  <c:v>104</c:v>
                </c:pt>
                <c:pt idx="3">
                  <c:v>122</c:v>
                </c:pt>
                <c:pt idx="4">
                  <c:v>115</c:v>
                </c:pt>
                <c:pt idx="5">
                  <c:v>100</c:v>
                </c:pt>
                <c:pt idx="6">
                  <c:v>112</c:v>
                </c:pt>
                <c:pt idx="7">
                  <c:v>127</c:v>
                </c:pt>
                <c:pt idx="8">
                  <c:v>131</c:v>
                </c:pt>
                <c:pt idx="9">
                  <c:v>126</c:v>
                </c:pt>
                <c:pt idx="10">
                  <c:v>128</c:v>
                </c:pt>
                <c:pt idx="11">
                  <c:v>146</c:v>
                </c:pt>
                <c:pt idx="12">
                  <c:v>205</c:v>
                </c:pt>
                <c:pt idx="13">
                  <c:v>263</c:v>
                </c:pt>
              </c:numCache>
            </c:numRef>
          </c:val>
          <c:extLst>
            <c:ext xmlns:c16="http://schemas.microsoft.com/office/drawing/2014/chart" uri="{C3380CC4-5D6E-409C-BE32-E72D297353CC}">
              <c16:uniqueId val="{00000005-BABD-421E-89F0-77D23587F274}"/>
            </c:ext>
          </c:extLst>
        </c:ser>
        <c:dLbls>
          <c:showLegendKey val="0"/>
          <c:showVal val="0"/>
          <c:showCatName val="0"/>
          <c:showSerName val="0"/>
          <c:showPercent val="0"/>
          <c:showBubbleSize val="0"/>
        </c:dLbls>
        <c:gapWidth val="25"/>
        <c:overlap val="100"/>
        <c:axId val="787836296"/>
        <c:axId val="787832336"/>
        <c:extLst>
          <c:ext xmlns:c15="http://schemas.microsoft.com/office/drawing/2012/chart" uri="{02D57815-91ED-43cb-92C2-25804820EDAC}">
            <c15:filteredBarSeries>
              <c15:ser>
                <c:idx val="1"/>
                <c:order val="1"/>
                <c:tx>
                  <c:strRef>
                    <c:extLst>
                      <c:ext uri="{02D57815-91ED-43cb-92C2-25804820EDAC}">
                        <c15:formulaRef>
                          <c15:sqref>'2.VIOLENCIA SEXUAL'!$D$64</c15:sqref>
                        </c15:formulaRef>
                      </c:ext>
                    </c:extLst>
                    <c:strCache>
                      <c:ptCount val="1"/>
                      <c:pt idx="0">
                        <c:v>Total detenciones - hombres (Nº)</c:v>
                      </c:pt>
                    </c:strCache>
                  </c:strRef>
                </c:tx>
                <c:spPr>
                  <a:solidFill>
                    <a:schemeClr val="accent2"/>
                  </a:solidFill>
                  <a:ln>
                    <a:noFill/>
                  </a:ln>
                  <a:effectLst/>
                </c:spPr>
                <c:invertIfNegative val="0"/>
                <c:cat>
                  <c:strRef>
                    <c:extLst>
                      <c:ex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SEXUAL'!$E$64:$R$64</c15:sqref>
                        </c15:formulaRef>
                      </c:ext>
                    </c:extLst>
                    <c:numCache>
                      <c:formatCode>_-* #,##0_-;\-* #,##0_-;_-* "-"??_-;_-@_-</c:formatCode>
                      <c:ptCount val="14"/>
                      <c:pt idx="0">
                        <c:v>725</c:v>
                      </c:pt>
                      <c:pt idx="1">
                        <c:v>840</c:v>
                      </c:pt>
                      <c:pt idx="2">
                        <c:v>784</c:v>
                      </c:pt>
                      <c:pt idx="3">
                        <c:v>742</c:v>
                      </c:pt>
                      <c:pt idx="4">
                        <c:v>804</c:v>
                      </c:pt>
                      <c:pt idx="5">
                        <c:v>741</c:v>
                      </c:pt>
                      <c:pt idx="6">
                        <c:v>851</c:v>
                      </c:pt>
                      <c:pt idx="7">
                        <c:v>961</c:v>
                      </c:pt>
                      <c:pt idx="8">
                        <c:v>1162</c:v>
                      </c:pt>
                      <c:pt idx="9">
                        <c:v>1240</c:v>
                      </c:pt>
                      <c:pt idx="10">
                        <c:v>1141</c:v>
                      </c:pt>
                      <c:pt idx="11">
                        <c:v>1451</c:v>
                      </c:pt>
                      <c:pt idx="12">
                        <c:v>1597</c:v>
                      </c:pt>
                      <c:pt idx="13">
                        <c:v>1909</c:v>
                      </c:pt>
                    </c:numCache>
                  </c:numRef>
                </c:val>
                <c:extLst>
                  <c:ext xmlns:c16="http://schemas.microsoft.com/office/drawing/2014/chart" uri="{C3380CC4-5D6E-409C-BE32-E72D297353CC}">
                    <c16:uniqueId val="{00000006-BABD-421E-89F0-77D23587F27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'2.VIOLENCIA SEXUAL'!$D$65</c15:sqref>
                        </c15:formulaRef>
                      </c:ext>
                    </c:extLst>
                    <c:strCache>
                      <c:ptCount val="1"/>
                      <c:pt idx="0">
                        <c:v>% detenidos hombres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SEXUAL'!$E$65:$R$65</c15:sqref>
                        </c15:formulaRef>
                      </c:ext>
                    </c:extLst>
                    <c:numCache>
                      <c:formatCode>0.0%</c:formatCode>
                      <c:ptCount val="14"/>
                      <c:pt idx="0">
                        <c:v>0.91080402010050254</c:v>
                      </c:pt>
                      <c:pt idx="1">
                        <c:v>0.94808126410835214</c:v>
                      </c:pt>
                      <c:pt idx="2">
                        <c:v>0.94800483675937119</c:v>
                      </c:pt>
                      <c:pt idx="3">
                        <c:v>0.96488946684005206</c:v>
                      </c:pt>
                      <c:pt idx="4">
                        <c:v>0.97218863361547758</c:v>
                      </c:pt>
                      <c:pt idx="5">
                        <c:v>0.97116644823066844</c:v>
                      </c:pt>
                      <c:pt idx="6">
                        <c:v>0.9759174311926605</c:v>
                      </c:pt>
                      <c:pt idx="7">
                        <c:v>0.96777442094662636</c:v>
                      </c:pt>
                      <c:pt idx="8">
                        <c:v>0.97729184188393603</c:v>
                      </c:pt>
                      <c:pt idx="9">
                        <c:v>0.98883572567783096</c:v>
                      </c:pt>
                      <c:pt idx="10">
                        <c:v>0.97772065124250218</c:v>
                      </c:pt>
                      <c:pt idx="11">
                        <c:v>0.97710437710437714</c:v>
                      </c:pt>
                      <c:pt idx="12">
                        <c:v>0.97556505803298721</c:v>
                      </c:pt>
                      <c:pt idx="13">
                        <c:v>0.95545545545545552</c:v>
                      </c:pt>
                    </c:numCache>
                  </c:numRef>
                </c:val>
                <c:extLst xmlns:c15="http://schemas.microsoft.com/office/drawing/2012/chart">
                  <c:ext xmlns:c16="http://schemas.microsoft.com/office/drawing/2014/chart" uri="{C3380CC4-5D6E-409C-BE32-E72D297353CC}">
                    <c16:uniqueId val="{00000007-BABD-421E-89F0-77D23587F27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'2.VIOLENCIA SEXUAL'!$D$67</c15:sqref>
                        </c15:formulaRef>
                      </c:ext>
                    </c:extLst>
                    <c:strCache>
                      <c:ptCount val="1"/>
                      <c:pt idx="0">
                        <c:v>Agresión sexual- % hombres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SEXUAL'!$E$67:$R$67</c15:sqref>
                        </c15:formulaRef>
                      </c:ext>
                    </c:extLst>
                    <c:numCache>
                      <c:formatCode>0.0%</c:formatCode>
                      <c:ptCount val="14"/>
                      <c:pt idx="0">
                        <c:v>0.97714285714285709</c:v>
                      </c:pt>
                      <c:pt idx="1">
                        <c:v>0.98013245033112584</c:v>
                      </c:pt>
                      <c:pt idx="2">
                        <c:v>0.97447795823665895</c:v>
                      </c:pt>
                      <c:pt idx="3">
                        <c:v>0.98108108108108105</c:v>
                      </c:pt>
                      <c:pt idx="4">
                        <c:v>0.98768472906403937</c:v>
                      </c:pt>
                      <c:pt idx="5">
                        <c:v>0.98029556650246308</c:v>
                      </c:pt>
                      <c:pt idx="6">
                        <c:v>0.9866071428571429</c:v>
                      </c:pt>
                      <c:pt idx="7">
                        <c:v>0.98455598455598459</c:v>
                      </c:pt>
                      <c:pt idx="8">
                        <c:v>0.99216300940438873</c:v>
                      </c:pt>
                      <c:pt idx="9">
                        <c:v>0.99292786421499291</c:v>
                      </c:pt>
                      <c:pt idx="10">
                        <c:v>0.98584905660377353</c:v>
                      </c:pt>
                      <c:pt idx="11">
                        <c:v>0.98561151079136688</c:v>
                      </c:pt>
                      <c:pt idx="12">
                        <c:v>0.99203640500568824</c:v>
                      </c:pt>
                      <c:pt idx="13">
                        <c:v>0.97426470588235292</c:v>
                      </c:pt>
                    </c:numCache>
                  </c:numRef>
                </c:val>
                <c:extLst xmlns:c15="http://schemas.microsoft.com/office/drawing/2012/chart">
                  <c:ext xmlns:c16="http://schemas.microsoft.com/office/drawing/2014/chart" uri="{C3380CC4-5D6E-409C-BE32-E72D297353CC}">
                    <c16:uniqueId val="{00000008-BABD-421E-89F0-77D23587F274}"/>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'2.VIOLENCIA SEXUAL'!$D$69</c15:sqref>
                        </c15:formulaRef>
                      </c:ext>
                    </c:extLst>
                    <c:strCache>
                      <c:ptCount val="1"/>
                      <c:pt idx="0">
                        <c:v>Agresión sexual con penetración- % hombres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SEXUAL'!$E$69:$R$69</c15:sqref>
                        </c15:formulaRef>
                      </c:ext>
                    </c:extLst>
                    <c:numCache>
                      <c:formatCode>0.0%</c:formatCode>
                      <c:ptCount val="14"/>
                      <c:pt idx="0">
                        <c:v>0.97560975609756095</c:v>
                      </c:pt>
                      <c:pt idx="1">
                        <c:v>0.99111111111111116</c:v>
                      </c:pt>
                      <c:pt idx="2">
                        <c:v>0.97969543147208127</c:v>
                      </c:pt>
                      <c:pt idx="3">
                        <c:v>0.99489795918367352</c:v>
                      </c:pt>
                      <c:pt idx="4">
                        <c:v>0.97536945812807885</c:v>
                      </c:pt>
                      <c:pt idx="5">
                        <c:v>0.97905759162303663</c:v>
                      </c:pt>
                      <c:pt idx="6">
                        <c:v>1</c:v>
                      </c:pt>
                      <c:pt idx="7">
                        <c:v>0.99215686274509807</c:v>
                      </c:pt>
                      <c:pt idx="8">
                        <c:v>0.98958333333333337</c:v>
                      </c:pt>
                      <c:pt idx="9">
                        <c:v>0.99361022364217255</c:v>
                      </c:pt>
                      <c:pt idx="10">
                        <c:v>0.99392097264437695</c:v>
                      </c:pt>
                      <c:pt idx="11">
                        <c:v>0.99268292682926829</c:v>
                      </c:pt>
                      <c:pt idx="12">
                        <c:v>0.98669623059866962</c:v>
                      </c:pt>
                      <c:pt idx="13">
                        <c:v>0.98265895953757221</c:v>
                      </c:pt>
                    </c:numCache>
                  </c:numRef>
                </c:val>
                <c:extLst xmlns:c15="http://schemas.microsoft.com/office/drawing/2012/chart">
                  <c:ext xmlns:c16="http://schemas.microsoft.com/office/drawing/2014/chart" uri="{C3380CC4-5D6E-409C-BE32-E72D297353CC}">
                    <c16:uniqueId val="{00000009-BABD-421E-89F0-77D23587F274}"/>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'2.VIOLENCIA SEXUAL'!$D$71</c15:sqref>
                        </c15:formulaRef>
                      </c:ext>
                    </c:extLst>
                    <c:strCache>
                      <c:ptCount val="1"/>
                      <c:pt idx="0">
                        <c:v>Corrupción de menores o incapacitados -% hombres</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SEXUAL'!$E$71:$R$71</c15:sqref>
                        </c15:formulaRef>
                      </c:ext>
                    </c:extLst>
                    <c:numCache>
                      <c:formatCode>0.0%</c:formatCode>
                      <c:ptCount val="14"/>
                      <c:pt idx="0">
                        <c:v>0.78260869565217395</c:v>
                      </c:pt>
                      <c:pt idx="1">
                        <c:v>0.83333333333333337</c:v>
                      </c:pt>
                      <c:pt idx="2">
                        <c:v>0.875</c:v>
                      </c:pt>
                      <c:pt idx="3">
                        <c:v>0.93333333333333335</c:v>
                      </c:pt>
                      <c:pt idx="4">
                        <c:v>0.90322580645161288</c:v>
                      </c:pt>
                      <c:pt idx="5">
                        <c:v>0.9</c:v>
                      </c:pt>
                      <c:pt idx="6">
                        <c:v>0.96875</c:v>
                      </c:pt>
                      <c:pt idx="7">
                        <c:v>0.83783783783783783</c:v>
                      </c:pt>
                      <c:pt idx="8">
                        <c:v>0.92307692307692313</c:v>
                      </c:pt>
                      <c:pt idx="9">
                        <c:v>0.9285714285714286</c:v>
                      </c:pt>
                      <c:pt idx="10">
                        <c:v>0.95454545454545459</c:v>
                      </c:pt>
                      <c:pt idx="11">
                        <c:v>0.92</c:v>
                      </c:pt>
                      <c:pt idx="12">
                        <c:v>0.84848484848484851</c:v>
                      </c:pt>
                      <c:pt idx="13">
                        <c:v>0.88888888888888884</c:v>
                      </c:pt>
                    </c:numCache>
                  </c:numRef>
                </c:val>
                <c:extLst xmlns:c15="http://schemas.microsoft.com/office/drawing/2012/chart">
                  <c:ext xmlns:c16="http://schemas.microsoft.com/office/drawing/2014/chart" uri="{C3380CC4-5D6E-409C-BE32-E72D297353CC}">
                    <c16:uniqueId val="{0000000A-BABD-421E-89F0-77D23587F274}"/>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'2.VIOLENCIA SEXUAL'!$D$73</c15:sqref>
                        </c15:formulaRef>
                      </c:ext>
                    </c:extLst>
                    <c:strCache>
                      <c:ptCount val="1"/>
                      <c:pt idx="0">
                        <c:v>Pornografía de menores- % hombres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SEXUAL'!$E$73:$R$73</c15:sqref>
                        </c15:formulaRef>
                      </c:ext>
                    </c:extLst>
                    <c:numCache>
                      <c:formatCode>0.0%</c:formatCode>
                      <c:ptCount val="14"/>
                      <c:pt idx="0">
                        <c:v>1</c:v>
                      </c:pt>
                      <c:pt idx="1">
                        <c:v>0.93442622950819676</c:v>
                      </c:pt>
                      <c:pt idx="2">
                        <c:v>0.92405063291139244</c:v>
                      </c:pt>
                      <c:pt idx="3">
                        <c:v>0.94117647058823528</c:v>
                      </c:pt>
                      <c:pt idx="4">
                        <c:v>0.95833333333333337</c:v>
                      </c:pt>
                      <c:pt idx="5">
                        <c:v>0.97826086956521741</c:v>
                      </c:pt>
                      <c:pt idx="6">
                        <c:v>0.96078431372549022</c:v>
                      </c:pt>
                      <c:pt idx="7">
                        <c:v>0.8928571428571429</c:v>
                      </c:pt>
                      <c:pt idx="8">
                        <c:v>0.94339622641509435</c:v>
                      </c:pt>
                      <c:pt idx="9">
                        <c:v>0.97499999999999998</c:v>
                      </c:pt>
                      <c:pt idx="10">
                        <c:v>0.98076923076923073</c:v>
                      </c:pt>
                      <c:pt idx="11">
                        <c:v>0.97142857142857142</c:v>
                      </c:pt>
                      <c:pt idx="12">
                        <c:v>0.98550724637681164</c:v>
                      </c:pt>
                      <c:pt idx="13">
                        <c:v>0.97029702970297027</c:v>
                      </c:pt>
                    </c:numCache>
                  </c:numRef>
                </c:val>
                <c:extLst xmlns:c15="http://schemas.microsoft.com/office/drawing/2012/chart">
                  <c:ext xmlns:c16="http://schemas.microsoft.com/office/drawing/2014/chart" uri="{C3380CC4-5D6E-409C-BE32-E72D297353CC}">
                    <c16:uniqueId val="{0000000B-BABD-421E-89F0-77D23587F274}"/>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'2.VIOLENCIA SEXUAL'!$D$75</c15:sqref>
                        </c15:formulaRef>
                      </c:ext>
                    </c:extLst>
                    <c:strCache>
                      <c:ptCount val="1"/>
                      <c:pt idx="0">
                        <c:v>Otros contra la libertad sexual -% hombres</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SEXUAL'!$E$75:$R$75</c15:sqref>
                        </c15:formulaRef>
                      </c:ext>
                    </c:extLst>
                    <c:numCache>
                      <c:formatCode>0.0%</c:formatCode>
                      <c:ptCount val="14"/>
                      <c:pt idx="0">
                        <c:v>0.70056497175141241</c:v>
                      </c:pt>
                      <c:pt idx="1">
                        <c:v>0.78723404255319152</c:v>
                      </c:pt>
                      <c:pt idx="2">
                        <c:v>0.80769230769230771</c:v>
                      </c:pt>
                      <c:pt idx="3">
                        <c:v>0.88524590163934425</c:v>
                      </c:pt>
                      <c:pt idx="4">
                        <c:v>0.93913043478260871</c:v>
                      </c:pt>
                      <c:pt idx="5">
                        <c:v>0.93</c:v>
                      </c:pt>
                      <c:pt idx="6">
                        <c:v>0.8928571428571429</c:v>
                      </c:pt>
                      <c:pt idx="7">
                        <c:v>0.92125984251968507</c:v>
                      </c:pt>
                      <c:pt idx="8">
                        <c:v>0.91603053435114501</c:v>
                      </c:pt>
                      <c:pt idx="9">
                        <c:v>0.97619047619047616</c:v>
                      </c:pt>
                      <c:pt idx="10">
                        <c:v>0.8984375</c:v>
                      </c:pt>
                      <c:pt idx="11">
                        <c:v>0.89726027397260277</c:v>
                      </c:pt>
                      <c:pt idx="12">
                        <c:v>0.89756097560975612</c:v>
                      </c:pt>
                      <c:pt idx="13">
                        <c:v>0.82509505703422048</c:v>
                      </c:pt>
                    </c:numCache>
                  </c:numRef>
                </c:val>
                <c:extLst xmlns:c15="http://schemas.microsoft.com/office/drawing/2012/chart">
                  <c:ext xmlns:c16="http://schemas.microsoft.com/office/drawing/2014/chart" uri="{C3380CC4-5D6E-409C-BE32-E72D297353CC}">
                    <c16:uniqueId val="{0000000C-BABD-421E-89F0-77D23587F274}"/>
                  </c:ext>
                </c:extLst>
              </c15:ser>
            </c15:filteredBarSeries>
          </c:ext>
        </c:extLst>
      </c:barChart>
      <c:lineChart>
        <c:grouping val="standard"/>
        <c:varyColors val="0"/>
        <c:ser>
          <c:idx val="0"/>
          <c:order val="0"/>
          <c:tx>
            <c:strRef>
              <c:f>'2.VIOLENCIA SEXUAL'!$D$63</c:f>
              <c:strCache>
                <c:ptCount val="1"/>
                <c:pt idx="0">
                  <c:v>Total detenciones  (Nº)</c:v>
                </c:pt>
              </c:strCache>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SEXUAL'!$E$63:$R$63</c:f>
              <c:numCache>
                <c:formatCode>_-* #,##0_-;\-* #,##0_-;_-* "-"??_-;_-@_-</c:formatCode>
                <c:ptCount val="14"/>
                <c:pt idx="0">
                  <c:v>796</c:v>
                </c:pt>
                <c:pt idx="1">
                  <c:v>886</c:v>
                </c:pt>
                <c:pt idx="2">
                  <c:v>827</c:v>
                </c:pt>
                <c:pt idx="3">
                  <c:v>769</c:v>
                </c:pt>
                <c:pt idx="4">
                  <c:v>827</c:v>
                </c:pt>
                <c:pt idx="5">
                  <c:v>763</c:v>
                </c:pt>
                <c:pt idx="6">
                  <c:v>872</c:v>
                </c:pt>
                <c:pt idx="7">
                  <c:v>993</c:v>
                </c:pt>
                <c:pt idx="8">
                  <c:v>1189</c:v>
                </c:pt>
                <c:pt idx="9">
                  <c:v>1254</c:v>
                </c:pt>
                <c:pt idx="10">
                  <c:v>1167</c:v>
                </c:pt>
                <c:pt idx="11">
                  <c:v>1485</c:v>
                </c:pt>
                <c:pt idx="12">
                  <c:v>1637</c:v>
                </c:pt>
                <c:pt idx="13">
                  <c:v>1998</c:v>
                </c:pt>
              </c:numCache>
            </c:numRef>
          </c:val>
          <c:smooth val="0"/>
          <c:extLst>
            <c:ext xmlns:c16="http://schemas.microsoft.com/office/drawing/2014/chart" uri="{C3380CC4-5D6E-409C-BE32-E72D297353CC}">
              <c16:uniqueId val="{00000000-BABD-421E-89F0-77D23587F274}"/>
            </c:ext>
          </c:extLst>
        </c:ser>
        <c:dLbls>
          <c:showLegendKey val="0"/>
          <c:showVal val="0"/>
          <c:showCatName val="0"/>
          <c:showSerName val="0"/>
          <c:showPercent val="0"/>
          <c:showBubbleSize val="0"/>
        </c:dLbls>
        <c:marker val="1"/>
        <c:smooth val="0"/>
        <c:axId val="462172616"/>
        <c:axId val="462175496"/>
      </c:lineChart>
      <c:catAx>
        <c:axId val="787836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87832336"/>
        <c:crosses val="autoZero"/>
        <c:auto val="1"/>
        <c:lblAlgn val="ctr"/>
        <c:lblOffset val="100"/>
        <c:noMultiLvlLbl val="0"/>
      </c:catAx>
      <c:valAx>
        <c:axId val="7878323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87836296"/>
        <c:crosses val="autoZero"/>
        <c:crossBetween val="between"/>
      </c:valAx>
      <c:valAx>
        <c:axId val="462175496"/>
        <c:scaling>
          <c:orientation val="minMax"/>
        </c:scaling>
        <c:delete val="0"/>
        <c:axPos val="r"/>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62172616"/>
        <c:crosses val="max"/>
        <c:crossBetween val="between"/>
      </c:valAx>
      <c:catAx>
        <c:axId val="462172616"/>
        <c:scaling>
          <c:orientation val="minMax"/>
        </c:scaling>
        <c:delete val="1"/>
        <c:axPos val="b"/>
        <c:numFmt formatCode="General" sourceLinked="1"/>
        <c:majorTickMark val="out"/>
        <c:minorTickMark val="none"/>
        <c:tickLblPos val="nextTo"/>
        <c:crossAx val="462175496"/>
        <c:crosses val="autoZero"/>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3.6108324974924777E-2"/>
          <c:y val="0.85977274992524666"/>
          <c:w val="0.90209589398115608"/>
          <c:h val="0.140227250074753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2.7  Detenciones por delitos contra la libertad sexual por grupo de edad. Comunidad de Madrid, desde 2010.</a:t>
            </a:r>
          </a:p>
        </c:rich>
      </c:tx>
      <c:layout>
        <c:manualLayout>
          <c:xMode val="edge"/>
          <c:yMode val="edge"/>
          <c:x val="0.1194512231772555"/>
          <c:y val="4.4776119402985072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5809490893790946E-2"/>
          <c:y val="0.19563432835820896"/>
          <c:w val="0.66157601367897145"/>
          <c:h val="0.66362680133444918"/>
        </c:manualLayout>
      </c:layout>
      <c:barChart>
        <c:barDir val="col"/>
        <c:grouping val="stacked"/>
        <c:varyColors val="0"/>
        <c:ser>
          <c:idx val="2"/>
          <c:order val="2"/>
          <c:tx>
            <c:strRef>
              <c:f>'2.VIOLENCIA SEXUAL'!$D$79</c:f>
              <c:strCache>
                <c:ptCount val="1"/>
                <c:pt idx="0">
                  <c:v>14-17 años -% Total detenciones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SEXUAL'!$E$76:$R$76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SEXUAL'!$E$79:$R$79</c:f>
              <c:numCache>
                <c:formatCode>0.0%</c:formatCode>
                <c:ptCount val="14"/>
                <c:pt idx="0">
                  <c:v>5.6532663316582916E-2</c:v>
                </c:pt>
                <c:pt idx="1">
                  <c:v>4.4018058690744918E-2</c:v>
                </c:pt>
                <c:pt idx="2">
                  <c:v>7.1342200725513907E-2</c:v>
                </c:pt>
                <c:pt idx="3">
                  <c:v>5.071521456436931E-2</c:v>
                </c:pt>
                <c:pt idx="4">
                  <c:v>6.2877871825876661E-2</c:v>
                </c:pt>
                <c:pt idx="5">
                  <c:v>4.7182175622542594E-2</c:v>
                </c:pt>
                <c:pt idx="6">
                  <c:v>7.2247706422018346E-2</c:v>
                </c:pt>
                <c:pt idx="7">
                  <c:v>7.7542799597180259E-2</c:v>
                </c:pt>
                <c:pt idx="8">
                  <c:v>8.1581160639192601E-2</c:v>
                </c:pt>
                <c:pt idx="9">
                  <c:v>7.4960127591706532E-2</c:v>
                </c:pt>
                <c:pt idx="10">
                  <c:v>6.8551842330762641E-2</c:v>
                </c:pt>
                <c:pt idx="11">
                  <c:v>6.8686868686868685E-2</c:v>
                </c:pt>
                <c:pt idx="12">
                  <c:v>6.9028711056811243E-2</c:v>
                </c:pt>
                <c:pt idx="13">
                  <c:v>6.4064064064064064E-2</c:v>
                </c:pt>
              </c:numCache>
            </c:numRef>
          </c:val>
          <c:extLst>
            <c:ext xmlns:c16="http://schemas.microsoft.com/office/drawing/2014/chart" uri="{C3380CC4-5D6E-409C-BE32-E72D297353CC}">
              <c16:uniqueId val="{00000000-F1E5-42FF-8F10-0CDD56A6AD67}"/>
            </c:ext>
          </c:extLst>
        </c:ser>
        <c:ser>
          <c:idx val="4"/>
          <c:order val="4"/>
          <c:tx>
            <c:strRef>
              <c:f>'2.VIOLENCIA SEXUAL'!$D$81</c:f>
              <c:strCache>
                <c:ptCount val="1"/>
                <c:pt idx="0">
                  <c:v>18-30 años- % Total detenciones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SEXUAL'!$E$76:$R$76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SEXUAL'!$E$81:$R$81</c:f>
              <c:numCache>
                <c:formatCode>0.0%</c:formatCode>
                <c:ptCount val="14"/>
                <c:pt idx="0">
                  <c:v>0.33668341708542715</c:v>
                </c:pt>
                <c:pt idx="1">
                  <c:v>0.35665914221218964</c:v>
                </c:pt>
                <c:pt idx="2">
                  <c:v>0.28778718258766628</c:v>
                </c:pt>
                <c:pt idx="3">
                  <c:v>0.30689206762028609</c:v>
                </c:pt>
                <c:pt idx="4">
                  <c:v>0.29746070133010882</c:v>
                </c:pt>
                <c:pt idx="5">
                  <c:v>0.28309305373525556</c:v>
                </c:pt>
                <c:pt idx="6">
                  <c:v>0.29357798165137616</c:v>
                </c:pt>
                <c:pt idx="7">
                  <c:v>0.28700906344410876</c:v>
                </c:pt>
                <c:pt idx="8">
                  <c:v>0.28763666947014299</c:v>
                </c:pt>
                <c:pt idx="9">
                  <c:v>0.32615629984051037</c:v>
                </c:pt>
                <c:pt idx="10">
                  <c:v>0.28363324764353043</c:v>
                </c:pt>
                <c:pt idx="11">
                  <c:v>0.34814814814814815</c:v>
                </c:pt>
                <c:pt idx="12">
                  <c:v>0.32742822235797192</c:v>
                </c:pt>
                <c:pt idx="13">
                  <c:v>0.32682682682682684</c:v>
                </c:pt>
              </c:numCache>
            </c:numRef>
          </c:val>
          <c:extLst>
            <c:ext xmlns:c16="http://schemas.microsoft.com/office/drawing/2014/chart" uri="{C3380CC4-5D6E-409C-BE32-E72D297353CC}">
              <c16:uniqueId val="{00000001-F1E5-42FF-8F10-0CDD56A6AD67}"/>
            </c:ext>
          </c:extLst>
        </c:ser>
        <c:ser>
          <c:idx val="6"/>
          <c:order val="6"/>
          <c:tx>
            <c:strRef>
              <c:f>'2.VIOLENCIA SEXUAL'!$D$83</c:f>
              <c:strCache>
                <c:ptCount val="1"/>
                <c:pt idx="0">
                  <c:v>31-40 años- % Total detenciones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SEXUAL'!$E$76:$R$76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SEXUAL'!$E$83:$R$83</c:f>
              <c:numCache>
                <c:formatCode>0.0%</c:formatCode>
                <c:ptCount val="14"/>
                <c:pt idx="0">
                  <c:v>0.32663316582914576</c:v>
                </c:pt>
                <c:pt idx="1">
                  <c:v>0.27088036117381492</c:v>
                </c:pt>
                <c:pt idx="2">
                  <c:v>0.30229746070133012</c:v>
                </c:pt>
                <c:pt idx="3">
                  <c:v>0.28998699609882966</c:v>
                </c:pt>
                <c:pt idx="4">
                  <c:v>0.2889963724304716</c:v>
                </c:pt>
                <c:pt idx="5">
                  <c:v>0.28964613368283093</c:v>
                </c:pt>
                <c:pt idx="6">
                  <c:v>0.26032110091743121</c:v>
                </c:pt>
                <c:pt idx="7">
                  <c:v>0.26787512588116819</c:v>
                </c:pt>
                <c:pt idx="8">
                  <c:v>0.22371740958788899</c:v>
                </c:pt>
                <c:pt idx="9">
                  <c:v>0.22169059011164274</c:v>
                </c:pt>
                <c:pt idx="10">
                  <c:v>0.25535561268209084</c:v>
                </c:pt>
                <c:pt idx="11">
                  <c:v>0.21818181818181817</c:v>
                </c:pt>
                <c:pt idx="12">
                  <c:v>0.23029932803909592</c:v>
                </c:pt>
                <c:pt idx="13">
                  <c:v>0.22622622622622623</c:v>
                </c:pt>
              </c:numCache>
            </c:numRef>
          </c:val>
          <c:extLst>
            <c:ext xmlns:c16="http://schemas.microsoft.com/office/drawing/2014/chart" uri="{C3380CC4-5D6E-409C-BE32-E72D297353CC}">
              <c16:uniqueId val="{00000002-F1E5-42FF-8F10-0CDD56A6AD67}"/>
            </c:ext>
          </c:extLst>
        </c:ser>
        <c:ser>
          <c:idx val="8"/>
          <c:order val="8"/>
          <c:tx>
            <c:strRef>
              <c:f>'2.VIOLENCIA SEXUAL'!$D$85</c:f>
              <c:strCache>
                <c:ptCount val="1"/>
                <c:pt idx="0">
                  <c:v>41-64 años- -% Total detenciones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SEXUAL'!$E$76:$R$76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SEXUAL'!$E$85:$R$85</c:f>
              <c:numCache>
                <c:formatCode>0.0%</c:formatCode>
                <c:ptCount val="14"/>
                <c:pt idx="0">
                  <c:v>0.24874371859296482</c:v>
                </c:pt>
                <c:pt idx="1">
                  <c:v>0.27765237020316025</c:v>
                </c:pt>
                <c:pt idx="2">
                  <c:v>0.2962515114873035</c:v>
                </c:pt>
                <c:pt idx="3">
                  <c:v>0.30169050715214563</c:v>
                </c:pt>
                <c:pt idx="4">
                  <c:v>0.31318016928657799</c:v>
                </c:pt>
                <c:pt idx="5">
                  <c:v>0.30668414154652685</c:v>
                </c:pt>
                <c:pt idx="6">
                  <c:v>0.31422018348623854</c:v>
                </c:pt>
                <c:pt idx="7">
                  <c:v>0.32124874118831825</c:v>
                </c:pt>
                <c:pt idx="8">
                  <c:v>0.35155592935239699</c:v>
                </c:pt>
                <c:pt idx="9">
                  <c:v>0.30781499202551832</c:v>
                </c:pt>
                <c:pt idx="10">
                  <c:v>0.3453299057412168</c:v>
                </c:pt>
                <c:pt idx="11">
                  <c:v>0.32592592592592595</c:v>
                </c:pt>
                <c:pt idx="12">
                  <c:v>0.32559560171044594</c:v>
                </c:pt>
                <c:pt idx="13">
                  <c:v>0.34034034034034033</c:v>
                </c:pt>
              </c:numCache>
            </c:numRef>
          </c:val>
          <c:extLst>
            <c:ext xmlns:c16="http://schemas.microsoft.com/office/drawing/2014/chart" uri="{C3380CC4-5D6E-409C-BE32-E72D297353CC}">
              <c16:uniqueId val="{00000003-F1E5-42FF-8F10-0CDD56A6AD67}"/>
            </c:ext>
          </c:extLst>
        </c:ser>
        <c:ser>
          <c:idx val="10"/>
          <c:order val="10"/>
          <c:tx>
            <c:strRef>
              <c:f>'2.VIOLENCIA SEXUAL'!$D$87</c:f>
              <c:strCache>
                <c:ptCount val="1"/>
                <c:pt idx="0">
                  <c:v>Más 64 años- -% Total detenciones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SEXUAL'!$E$76:$R$76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SEXUAL'!$E$87:$R$87</c:f>
              <c:numCache>
                <c:formatCode>0.0%</c:formatCode>
                <c:ptCount val="14"/>
                <c:pt idx="0">
                  <c:v>3.1407035175879394E-2</c:v>
                </c:pt>
                <c:pt idx="1">
                  <c:v>5.0790067720090294E-2</c:v>
                </c:pt>
                <c:pt idx="2">
                  <c:v>4.2321644498186213E-2</c:v>
                </c:pt>
                <c:pt idx="3">
                  <c:v>5.071521456436931E-2</c:v>
                </c:pt>
                <c:pt idx="4">
                  <c:v>3.7484885126964934E-2</c:v>
                </c:pt>
                <c:pt idx="5">
                  <c:v>7.3394495412844041E-2</c:v>
                </c:pt>
                <c:pt idx="6">
                  <c:v>5.9633027522935783E-2</c:v>
                </c:pt>
                <c:pt idx="7">
                  <c:v>4.632426988922457E-2</c:v>
                </c:pt>
                <c:pt idx="8">
                  <c:v>5.5508830950378472E-2</c:v>
                </c:pt>
                <c:pt idx="9">
                  <c:v>6.9377990430622011E-2</c:v>
                </c:pt>
                <c:pt idx="10">
                  <c:v>4.7129391602399318E-2</c:v>
                </c:pt>
                <c:pt idx="11">
                  <c:v>3.9057239057239054E-2</c:v>
                </c:pt>
                <c:pt idx="12">
                  <c:v>4.7648136835675016E-2</c:v>
                </c:pt>
                <c:pt idx="13">
                  <c:v>4.2542542542542541E-2</c:v>
                </c:pt>
              </c:numCache>
            </c:numRef>
          </c:val>
          <c:extLst>
            <c:ext xmlns:c16="http://schemas.microsoft.com/office/drawing/2014/chart" uri="{C3380CC4-5D6E-409C-BE32-E72D297353CC}">
              <c16:uniqueId val="{00000004-F1E5-42FF-8F10-0CDD56A6AD67}"/>
            </c:ext>
          </c:extLst>
        </c:ser>
        <c:dLbls>
          <c:showLegendKey val="0"/>
          <c:showVal val="0"/>
          <c:showCatName val="0"/>
          <c:showSerName val="0"/>
          <c:showPercent val="0"/>
          <c:showBubbleSize val="0"/>
        </c:dLbls>
        <c:gapWidth val="25"/>
        <c:overlap val="100"/>
        <c:axId val="417910176"/>
        <c:axId val="417910536"/>
        <c:extLst>
          <c:ext xmlns:c15="http://schemas.microsoft.com/office/drawing/2012/chart" uri="{02D57815-91ED-43cb-92C2-25804820EDAC}">
            <c15:filteredBarSeries>
              <c15:ser>
                <c:idx val="0"/>
                <c:order val="0"/>
                <c:tx>
                  <c:strRef>
                    <c:extLst>
                      <c:ext uri="{02D57815-91ED-43cb-92C2-25804820EDAC}">
                        <c15:formulaRef>
                          <c15:sqref>'2.VIOLENCIA SEXUAL'!$D$77</c15:sqref>
                        </c15:formulaRef>
                      </c:ext>
                    </c:extLst>
                    <c:strCache>
                      <c:ptCount val="1"/>
                      <c:pt idx="0">
                        <c:v>Total detenciones  (Nº)</c:v>
                      </c:pt>
                    </c:strCache>
                  </c:strRef>
                </c:tx>
                <c:spPr>
                  <a:solidFill>
                    <a:schemeClr val="accent1"/>
                  </a:solidFill>
                  <a:ln>
                    <a:noFill/>
                  </a:ln>
                  <a:effectLst/>
                </c:spPr>
                <c:invertIfNegative val="0"/>
                <c:cat>
                  <c:strRef>
                    <c:extLst>
                      <c:ext uri="{02D57815-91ED-43cb-92C2-25804820EDAC}">
                        <c15:formulaRef>
                          <c15:sqref>'2.VIOLENCIA SEXUAL'!$E$76:$R$76</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SEXUAL'!$E$77:$R$77</c15:sqref>
                        </c15:formulaRef>
                      </c:ext>
                    </c:extLst>
                    <c:numCache>
                      <c:formatCode>General</c:formatCode>
                      <c:ptCount val="14"/>
                      <c:pt idx="0">
                        <c:v>796</c:v>
                      </c:pt>
                      <c:pt idx="1">
                        <c:v>886</c:v>
                      </c:pt>
                      <c:pt idx="2">
                        <c:v>827</c:v>
                      </c:pt>
                      <c:pt idx="3">
                        <c:v>769</c:v>
                      </c:pt>
                      <c:pt idx="4">
                        <c:v>827</c:v>
                      </c:pt>
                      <c:pt idx="5">
                        <c:v>763</c:v>
                      </c:pt>
                      <c:pt idx="6">
                        <c:v>872</c:v>
                      </c:pt>
                      <c:pt idx="7">
                        <c:v>993</c:v>
                      </c:pt>
                      <c:pt idx="8" formatCode="#,##0">
                        <c:v>1189</c:v>
                      </c:pt>
                      <c:pt idx="9" formatCode="#,##0">
                        <c:v>1254</c:v>
                      </c:pt>
                      <c:pt idx="10" formatCode="#,##0">
                        <c:v>1167</c:v>
                      </c:pt>
                      <c:pt idx="11" formatCode="#,##0">
                        <c:v>1485</c:v>
                      </c:pt>
                      <c:pt idx="12" formatCode="#,##0">
                        <c:v>1637</c:v>
                      </c:pt>
                      <c:pt idx="13" formatCode="#,##0">
                        <c:v>1998</c:v>
                      </c:pt>
                    </c:numCache>
                  </c:numRef>
                </c:val>
                <c:extLst>
                  <c:ext xmlns:c16="http://schemas.microsoft.com/office/drawing/2014/chart" uri="{C3380CC4-5D6E-409C-BE32-E72D297353CC}">
                    <c16:uniqueId val="{00000005-F1E5-42FF-8F10-0CDD56A6AD6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'2.VIOLENCIA SEXUAL'!$D$78</c15:sqref>
                        </c15:formulaRef>
                      </c:ext>
                    </c:extLst>
                    <c:strCache>
                      <c:ptCount val="1"/>
                      <c:pt idx="0">
                        <c:v>14-17 años - Total</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'2.VIOLENCIA SEXUAL'!$E$76:$R$76</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SEXUAL'!$E$78:$R$78</c15:sqref>
                        </c15:formulaRef>
                      </c:ext>
                    </c:extLst>
                    <c:numCache>
                      <c:formatCode>General</c:formatCode>
                      <c:ptCount val="14"/>
                      <c:pt idx="0">
                        <c:v>45</c:v>
                      </c:pt>
                      <c:pt idx="1">
                        <c:v>39</c:v>
                      </c:pt>
                      <c:pt idx="2">
                        <c:v>59</c:v>
                      </c:pt>
                      <c:pt idx="3">
                        <c:v>39</c:v>
                      </c:pt>
                      <c:pt idx="4">
                        <c:v>52</c:v>
                      </c:pt>
                      <c:pt idx="5">
                        <c:v>36</c:v>
                      </c:pt>
                      <c:pt idx="6">
                        <c:v>63</c:v>
                      </c:pt>
                      <c:pt idx="7">
                        <c:v>77</c:v>
                      </c:pt>
                      <c:pt idx="8">
                        <c:v>97</c:v>
                      </c:pt>
                      <c:pt idx="9">
                        <c:v>94</c:v>
                      </c:pt>
                      <c:pt idx="10">
                        <c:v>80</c:v>
                      </c:pt>
                      <c:pt idx="11">
                        <c:v>102</c:v>
                      </c:pt>
                      <c:pt idx="12">
                        <c:v>113</c:v>
                      </c:pt>
                      <c:pt idx="13" formatCode="#,##0">
                        <c:v>128</c:v>
                      </c:pt>
                    </c:numCache>
                  </c:numRef>
                </c:val>
                <c:extLst xmlns:c15="http://schemas.microsoft.com/office/drawing/2012/chart">
                  <c:ext xmlns:c16="http://schemas.microsoft.com/office/drawing/2014/chart" uri="{C3380CC4-5D6E-409C-BE32-E72D297353CC}">
                    <c16:uniqueId val="{00000006-F1E5-42FF-8F10-0CDD56A6AD6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'2.VIOLENCIA SEXUAL'!$D$80</c15:sqref>
                        </c15:formulaRef>
                      </c:ext>
                    </c:extLst>
                    <c:strCache>
                      <c:ptCount val="1"/>
                      <c:pt idx="0">
                        <c:v>18-30 años- Total</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'2.VIOLENCIA SEXUAL'!$E$76:$R$76</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SEXUAL'!$E$80:$R$80</c15:sqref>
                        </c15:formulaRef>
                      </c:ext>
                    </c:extLst>
                    <c:numCache>
                      <c:formatCode>General</c:formatCode>
                      <c:ptCount val="14"/>
                      <c:pt idx="0">
                        <c:v>268</c:v>
                      </c:pt>
                      <c:pt idx="1">
                        <c:v>316</c:v>
                      </c:pt>
                      <c:pt idx="2">
                        <c:v>238</c:v>
                      </c:pt>
                      <c:pt idx="3">
                        <c:v>236</c:v>
                      </c:pt>
                      <c:pt idx="4">
                        <c:v>246</c:v>
                      </c:pt>
                      <c:pt idx="5">
                        <c:v>216</c:v>
                      </c:pt>
                      <c:pt idx="6">
                        <c:v>256</c:v>
                      </c:pt>
                      <c:pt idx="7">
                        <c:v>285</c:v>
                      </c:pt>
                      <c:pt idx="8">
                        <c:v>342</c:v>
                      </c:pt>
                      <c:pt idx="9">
                        <c:v>409</c:v>
                      </c:pt>
                      <c:pt idx="10">
                        <c:v>331</c:v>
                      </c:pt>
                      <c:pt idx="11">
                        <c:v>517</c:v>
                      </c:pt>
                      <c:pt idx="12">
                        <c:v>536</c:v>
                      </c:pt>
                      <c:pt idx="13">
                        <c:v>653</c:v>
                      </c:pt>
                    </c:numCache>
                  </c:numRef>
                </c:val>
                <c:extLst xmlns:c15="http://schemas.microsoft.com/office/drawing/2012/chart">
                  <c:ext xmlns:c16="http://schemas.microsoft.com/office/drawing/2014/chart" uri="{C3380CC4-5D6E-409C-BE32-E72D297353CC}">
                    <c16:uniqueId val="{00000007-F1E5-42FF-8F10-0CDD56A6AD6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'2.VIOLENCIA SEXUAL'!$D$82</c15:sqref>
                        </c15:formulaRef>
                      </c:ext>
                    </c:extLst>
                    <c:strCache>
                      <c:ptCount val="1"/>
                      <c:pt idx="0">
                        <c:v>31-40 años - Total</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'2.VIOLENCIA SEXUAL'!$E$76:$R$76</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SEXUAL'!$E$82:$R$82</c15:sqref>
                        </c15:formulaRef>
                      </c:ext>
                    </c:extLst>
                    <c:numCache>
                      <c:formatCode>General</c:formatCode>
                      <c:ptCount val="14"/>
                      <c:pt idx="0">
                        <c:v>260</c:v>
                      </c:pt>
                      <c:pt idx="1">
                        <c:v>240</c:v>
                      </c:pt>
                      <c:pt idx="2">
                        <c:v>250</c:v>
                      </c:pt>
                      <c:pt idx="3">
                        <c:v>223</c:v>
                      </c:pt>
                      <c:pt idx="4">
                        <c:v>239</c:v>
                      </c:pt>
                      <c:pt idx="5">
                        <c:v>221</c:v>
                      </c:pt>
                      <c:pt idx="6">
                        <c:v>227</c:v>
                      </c:pt>
                      <c:pt idx="7">
                        <c:v>266</c:v>
                      </c:pt>
                      <c:pt idx="8">
                        <c:v>266</c:v>
                      </c:pt>
                      <c:pt idx="9">
                        <c:v>278</c:v>
                      </c:pt>
                      <c:pt idx="10">
                        <c:v>298</c:v>
                      </c:pt>
                      <c:pt idx="11">
                        <c:v>324</c:v>
                      </c:pt>
                      <c:pt idx="12">
                        <c:v>377</c:v>
                      </c:pt>
                      <c:pt idx="13">
                        <c:v>452</c:v>
                      </c:pt>
                    </c:numCache>
                  </c:numRef>
                </c:val>
                <c:extLst xmlns:c15="http://schemas.microsoft.com/office/drawing/2012/chart">
                  <c:ext xmlns:c16="http://schemas.microsoft.com/office/drawing/2014/chart" uri="{C3380CC4-5D6E-409C-BE32-E72D297353CC}">
                    <c16:uniqueId val="{00000008-F1E5-42FF-8F10-0CDD56A6AD6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'2.VIOLENCIA SEXUAL'!$D$84</c15:sqref>
                        </c15:formulaRef>
                      </c:ext>
                    </c:extLst>
                    <c:strCache>
                      <c:ptCount val="1"/>
                      <c:pt idx="0">
                        <c:v>41-64 años- Total</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SEXUAL'!$E$76:$R$76</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SEXUAL'!$E$84:$R$84</c15:sqref>
                        </c15:formulaRef>
                      </c:ext>
                    </c:extLst>
                    <c:numCache>
                      <c:formatCode>General</c:formatCode>
                      <c:ptCount val="14"/>
                      <c:pt idx="0">
                        <c:v>198</c:v>
                      </c:pt>
                      <c:pt idx="1">
                        <c:v>246</c:v>
                      </c:pt>
                      <c:pt idx="2">
                        <c:v>245</c:v>
                      </c:pt>
                      <c:pt idx="3">
                        <c:v>232</c:v>
                      </c:pt>
                      <c:pt idx="4">
                        <c:v>259</c:v>
                      </c:pt>
                      <c:pt idx="5">
                        <c:v>234</c:v>
                      </c:pt>
                      <c:pt idx="6">
                        <c:v>274</c:v>
                      </c:pt>
                      <c:pt idx="7">
                        <c:v>319</c:v>
                      </c:pt>
                      <c:pt idx="8">
                        <c:v>418</c:v>
                      </c:pt>
                      <c:pt idx="9">
                        <c:v>386</c:v>
                      </c:pt>
                      <c:pt idx="10">
                        <c:v>403</c:v>
                      </c:pt>
                      <c:pt idx="11">
                        <c:v>484</c:v>
                      </c:pt>
                      <c:pt idx="12">
                        <c:v>533</c:v>
                      </c:pt>
                      <c:pt idx="13">
                        <c:v>680</c:v>
                      </c:pt>
                    </c:numCache>
                  </c:numRef>
                </c:val>
                <c:extLst xmlns:c15="http://schemas.microsoft.com/office/drawing/2012/chart">
                  <c:ext xmlns:c16="http://schemas.microsoft.com/office/drawing/2014/chart" uri="{C3380CC4-5D6E-409C-BE32-E72D297353CC}">
                    <c16:uniqueId val="{00000009-F1E5-42FF-8F10-0CDD56A6AD6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'2.VIOLENCIA SEXUAL'!$D$86</c15:sqref>
                        </c15:formulaRef>
                      </c:ext>
                    </c:extLst>
                    <c:strCache>
                      <c:ptCount val="1"/>
                      <c:pt idx="0">
                        <c:v>Más 64 años- Total</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SEXUAL'!$E$76:$R$76</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SEXUAL'!$E$86:$R$86</c15:sqref>
                        </c15:formulaRef>
                      </c:ext>
                    </c:extLst>
                    <c:numCache>
                      <c:formatCode>General</c:formatCode>
                      <c:ptCount val="14"/>
                      <c:pt idx="0">
                        <c:v>25</c:v>
                      </c:pt>
                      <c:pt idx="1">
                        <c:v>45</c:v>
                      </c:pt>
                      <c:pt idx="2">
                        <c:v>35</c:v>
                      </c:pt>
                      <c:pt idx="3">
                        <c:v>39</c:v>
                      </c:pt>
                      <c:pt idx="4">
                        <c:v>31</c:v>
                      </c:pt>
                      <c:pt idx="5">
                        <c:v>56</c:v>
                      </c:pt>
                      <c:pt idx="6">
                        <c:v>52</c:v>
                      </c:pt>
                      <c:pt idx="7">
                        <c:v>46</c:v>
                      </c:pt>
                      <c:pt idx="8">
                        <c:v>66</c:v>
                      </c:pt>
                      <c:pt idx="9">
                        <c:v>87</c:v>
                      </c:pt>
                      <c:pt idx="10">
                        <c:v>55</c:v>
                      </c:pt>
                      <c:pt idx="11">
                        <c:v>58</c:v>
                      </c:pt>
                      <c:pt idx="12">
                        <c:v>78</c:v>
                      </c:pt>
                      <c:pt idx="13">
                        <c:v>85</c:v>
                      </c:pt>
                    </c:numCache>
                  </c:numRef>
                </c:val>
                <c:extLst xmlns:c15="http://schemas.microsoft.com/office/drawing/2012/chart">
                  <c:ext xmlns:c16="http://schemas.microsoft.com/office/drawing/2014/chart" uri="{C3380CC4-5D6E-409C-BE32-E72D297353CC}">
                    <c16:uniqueId val="{0000000A-F1E5-42FF-8F10-0CDD56A6AD67}"/>
                  </c:ext>
                </c:extLst>
              </c15:ser>
            </c15:filteredBarSeries>
          </c:ext>
        </c:extLst>
      </c:barChart>
      <c:catAx>
        <c:axId val="41791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17910536"/>
        <c:crosses val="autoZero"/>
        <c:auto val="1"/>
        <c:lblAlgn val="ctr"/>
        <c:lblOffset val="100"/>
        <c:noMultiLvlLbl val="0"/>
      </c:catAx>
      <c:valAx>
        <c:axId val="417910536"/>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17910176"/>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l"/>
      <c:layout>
        <c:manualLayout>
          <c:xMode val="edge"/>
          <c:yMode val="edge"/>
          <c:x val="0.75473633072502888"/>
          <c:y val="0.27806327169339773"/>
          <c:w val="0.23920674061427838"/>
          <c:h val="0.30712107489653434"/>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2.8 Delitos sexuales cometidos por dos o más responsables. Comunidad de Madrid. 2018-2023</a:t>
            </a:r>
          </a:p>
        </c:rich>
      </c:tx>
      <c:layout>
        <c:manualLayout>
          <c:xMode val="edge"/>
          <c:yMode val="edge"/>
          <c:x val="0.14400000000000002"/>
          <c:y val="5.5970149253731345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4988678987801566E-2"/>
          <c:y val="0.18070902120185911"/>
          <c:w val="0.86225573200372174"/>
          <c:h val="0.63226352275945441"/>
        </c:manualLayout>
      </c:layout>
      <c:barChart>
        <c:barDir val="col"/>
        <c:grouping val="clustered"/>
        <c:varyColors val="0"/>
        <c:ser>
          <c:idx val="0"/>
          <c:order val="0"/>
          <c:tx>
            <c:strRef>
              <c:f>'2.VIOLENCIA SEXUAL'!$D$89</c:f>
              <c:strCache>
                <c:ptCount val="1"/>
                <c:pt idx="0">
                  <c:v>Total (N)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SEXUAL'!$E$88:$R$88</c15:sqref>
                  </c15:fullRef>
                </c:ext>
              </c:extLst>
              <c:f>'2.VIOLENCIA SEXUAL'!$M$88:$R$88</c:f>
              <c:strCache>
                <c:ptCount val="6"/>
                <c:pt idx="0">
                  <c:v>2018</c:v>
                </c:pt>
                <c:pt idx="1">
                  <c:v>2019</c:v>
                </c:pt>
                <c:pt idx="2">
                  <c:v>2020</c:v>
                </c:pt>
                <c:pt idx="3">
                  <c:v>2021</c:v>
                </c:pt>
                <c:pt idx="4">
                  <c:v>2022</c:v>
                </c:pt>
                <c:pt idx="5">
                  <c:v>2023(*)</c:v>
                </c:pt>
              </c:strCache>
            </c:strRef>
          </c:cat>
          <c:val>
            <c:numRef>
              <c:extLst>
                <c:ext xmlns:c15="http://schemas.microsoft.com/office/drawing/2012/chart" uri="{02D57815-91ED-43cb-92C2-25804820EDAC}">
                  <c15:fullRef>
                    <c15:sqref>'2.VIOLENCIA SEXUAL'!$E$89:$R$89</c15:sqref>
                  </c15:fullRef>
                </c:ext>
              </c:extLst>
              <c:f>'2.VIOLENCIA SEXUAL'!$M$89:$R$89</c:f>
              <c:numCache>
                <c:formatCode>General</c:formatCode>
                <c:ptCount val="6"/>
                <c:pt idx="0">
                  <c:v>465</c:v>
                </c:pt>
                <c:pt idx="1">
                  <c:v>483</c:v>
                </c:pt>
                <c:pt idx="2">
                  <c:v>415</c:v>
                </c:pt>
                <c:pt idx="3">
                  <c:v>573</c:v>
                </c:pt>
                <c:pt idx="4" formatCode="#,##0">
                  <c:v>632</c:v>
                </c:pt>
                <c:pt idx="5" formatCode="#,##0">
                  <c:v>617</c:v>
                </c:pt>
              </c:numCache>
            </c:numRef>
          </c:val>
          <c:extLst>
            <c:ext xmlns:c16="http://schemas.microsoft.com/office/drawing/2014/chart" uri="{C3380CC4-5D6E-409C-BE32-E72D297353CC}">
              <c16:uniqueId val="{00000000-AE98-4B26-9B42-599AE2900D2A}"/>
            </c:ext>
          </c:extLst>
        </c:ser>
        <c:dLbls>
          <c:showLegendKey val="0"/>
          <c:showVal val="0"/>
          <c:showCatName val="0"/>
          <c:showSerName val="0"/>
          <c:showPercent val="0"/>
          <c:showBubbleSize val="0"/>
        </c:dLbls>
        <c:gapWidth val="150"/>
        <c:axId val="462483104"/>
        <c:axId val="462462944"/>
        <c:extLst>
          <c:ext xmlns:c15="http://schemas.microsoft.com/office/drawing/2012/chart" uri="{02D57815-91ED-43cb-92C2-25804820EDAC}">
            <c15:filteredBarSeries>
              <c15:ser>
                <c:idx val="1"/>
                <c:order val="1"/>
                <c:tx>
                  <c:strRef>
                    <c:extLst>
                      <c:ext uri="{02D57815-91ED-43cb-92C2-25804820EDAC}">
                        <c15:formulaRef>
                          <c15:sqref>'2.VIOLENCIA SEXUAL'!$D$90</c15:sqref>
                        </c15:formulaRef>
                      </c:ext>
                    </c:extLst>
                    <c:strCache>
                      <c:ptCount val="1"/>
                      <c:pt idx="0">
                        <c:v>España acumulado (2018-2023)</c:v>
                      </c:pt>
                    </c:strCache>
                  </c:strRef>
                </c:tx>
                <c:spPr>
                  <a:solidFill>
                    <a:srgbClr val="00B0F0"/>
                  </a:solidFill>
                  <a:ln>
                    <a:noFill/>
                  </a:ln>
                  <a:effectLst/>
                </c:spPr>
                <c:invertIfNegative val="0"/>
                <c:cat>
                  <c:strRef>
                    <c:extLst>
                      <c:ext uri="{02D57815-91ED-43cb-92C2-25804820EDAC}">
                        <c15:fullRef>
                          <c15:sqref>'2.VIOLENCIA SEXUAL'!$E$88:$R$88</c15:sqref>
                        </c15:fullRef>
                        <c15:formulaRef>
                          <c15:sqref>'2.VIOLENCIA SEXUAL'!$M$88:$R$88</c15:sqref>
                        </c15:formulaRef>
                      </c:ext>
                    </c:extLst>
                    <c:strCache>
                      <c:ptCount val="6"/>
                      <c:pt idx="0">
                        <c:v>2018</c:v>
                      </c:pt>
                      <c:pt idx="1">
                        <c:v>2019</c:v>
                      </c:pt>
                      <c:pt idx="2">
                        <c:v>2020</c:v>
                      </c:pt>
                      <c:pt idx="3">
                        <c:v>2021</c:v>
                      </c:pt>
                      <c:pt idx="4">
                        <c:v>2022</c:v>
                      </c:pt>
                      <c:pt idx="5">
                        <c:v>2023(*)</c:v>
                      </c:pt>
                    </c:strCache>
                  </c:strRef>
                </c:cat>
                <c:val>
                  <c:numRef>
                    <c:extLst>
                      <c:ext uri="{02D57815-91ED-43cb-92C2-25804820EDAC}">
                        <c15:fullRef>
                          <c15:sqref>'2.VIOLENCIA SEXUAL'!$E$90:$R$90</c15:sqref>
                        </c15:fullRef>
                        <c15:formulaRef>
                          <c15:sqref>'2.VIOLENCIA SEXUAL'!$M$90:$R$90</c15:sqref>
                        </c15:formulaRef>
                      </c:ext>
                    </c:extLst>
                    <c:numCache>
                      <c:formatCode>General</c:formatCode>
                      <c:ptCount val="6"/>
                      <c:pt idx="5" formatCode="#,##0">
                        <c:v>3185</c:v>
                      </c:pt>
                    </c:numCache>
                  </c:numRef>
                </c:val>
                <c:extLst>
                  <c:ext xmlns:c16="http://schemas.microsoft.com/office/drawing/2014/chart" uri="{C3380CC4-5D6E-409C-BE32-E72D297353CC}">
                    <c16:uniqueId val="{00000001-AE98-4B26-9B42-599AE2900D2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'2.VIOLENCIA SEXUAL'!$D$91</c15:sqref>
                        </c15:formulaRef>
                      </c:ext>
                    </c:extLst>
                    <c:strCache>
                      <c:ptCount val="1"/>
                      <c:pt idx="0">
                        <c:v>CAM acumulado (2018-2023)</c:v>
                      </c:pt>
                    </c:strCache>
                  </c:strRef>
                </c:tx>
                <c:spPr>
                  <a:solidFill>
                    <a:schemeClr val="accent2"/>
                  </a:solidFill>
                  <a:ln>
                    <a:solidFill>
                      <a:schemeClr val="accent2"/>
                    </a:solidFill>
                  </a:ln>
                  <a:effectLst/>
                </c:spPr>
                <c:invertIfNegative val="0"/>
                <c:dLbls>
                  <c:dLbl>
                    <c:idx val="0"/>
                    <c:tx>
                      <c:rich>
                        <a:bodyPr/>
                        <a:lstStyle/>
                        <a:p>
                          <a:endParaRPr lang="es-ES"/>
                        </a:p>
                      </c:rich>
                    </c:tx>
                    <c:dLblPos val="ctr"/>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4266-4709-AB95-58757A7A16C6}"/>
                      </c:ext>
                    </c:extLst>
                  </c:dLbl>
                  <c:dLbl>
                    <c:idx val="1"/>
                    <c:tx>
                      <c:rich>
                        <a:bodyPr/>
                        <a:lstStyle/>
                        <a:p>
                          <a:endParaRPr lang="es-ES"/>
                        </a:p>
                      </c:rich>
                    </c:tx>
                    <c:dLblPos val="ctr"/>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4266-4709-AB95-58757A7A16C6}"/>
                      </c:ext>
                    </c:extLst>
                  </c:dLbl>
                  <c:dLbl>
                    <c:idx val="2"/>
                    <c:tx>
                      <c:rich>
                        <a:bodyPr/>
                        <a:lstStyle/>
                        <a:p>
                          <a:endParaRPr lang="es-ES"/>
                        </a:p>
                      </c:rich>
                    </c:tx>
                    <c:dLblPos val="ctr"/>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4266-4709-AB95-58757A7A16C6}"/>
                      </c:ext>
                    </c:extLst>
                  </c:dLbl>
                  <c:dLbl>
                    <c:idx val="3"/>
                    <c:tx>
                      <c:rich>
                        <a:bodyPr/>
                        <a:lstStyle/>
                        <a:p>
                          <a:endParaRPr lang="es-ES"/>
                        </a:p>
                      </c:rich>
                    </c:tx>
                    <c:dLblPos val="ctr"/>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4266-4709-AB95-58757A7A16C6}"/>
                      </c:ext>
                    </c:extLst>
                  </c:dLbl>
                  <c:dLbl>
                    <c:idx val="4"/>
                    <c:tx>
                      <c:rich>
                        <a:bodyPr/>
                        <a:lstStyle/>
                        <a:p>
                          <a:endParaRPr lang="es-ES"/>
                        </a:p>
                      </c:rich>
                    </c:tx>
                    <c:dLblPos val="ctr"/>
                    <c:showLegendKey val="0"/>
                    <c:showVal val="1"/>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5-AE98-4B26-9B42-599AE2900D2A}"/>
                      </c:ext>
                    </c:extLst>
                  </c:dLbl>
                  <c:dLbl>
                    <c:idx val="5"/>
                    <c:layout>
                      <c:manualLayout>
                        <c:x val="1.6924879919974728E-3"/>
                        <c:y val="1.3163405910056902E-3"/>
                      </c:manualLayout>
                    </c:layout>
                    <c:tx>
                      <c:rich>
                        <a:bodyPr/>
                        <a:lstStyle/>
                        <a:p>
                          <a:fld id="{400A0B89-777A-4A59-A273-21BD7B7517CE}" type="VALUE">
                            <a:rPr lang="en-US"/>
                            <a:pPr/>
                            <a:t>[VALOR]</a:t>
                          </a:fld>
                          <a:endParaRPr lang="es-ES"/>
                        </a:p>
                      </c:rich>
                    </c:tx>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dlblFieldTable/>
                        <c15:showDataLabelsRange val="1"/>
                      </c:ext>
                      <c:ext xmlns:c16="http://schemas.microsoft.com/office/drawing/2014/chart" uri="{C3380CC4-5D6E-409C-BE32-E72D297353CC}">
                        <c16:uniqueId val="{00000000-4266-4709-AB95-58757A7A16C6}"/>
                      </c:ext>
                    </c:extLst>
                  </c:dLbl>
                  <c:spPr>
                    <a:noFill/>
                    <a:ln>
                      <a:solidFill>
                        <a:schemeClr val="accent2">
                          <a:lumMod val="75000"/>
                        </a:schemeClr>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SEXUAL'!$E$88:$R$88</c15:sqref>
                        </c15:fullRef>
                        <c15:formulaRef>
                          <c15:sqref>'2.VIOLENCIA SEXUAL'!$M$88:$R$88</c15:sqref>
                        </c15:formulaRef>
                      </c:ext>
                    </c:extLst>
                    <c:strCache>
                      <c:ptCount val="6"/>
                      <c:pt idx="0">
                        <c:v>2018</c:v>
                      </c:pt>
                      <c:pt idx="1">
                        <c:v>2019</c:v>
                      </c:pt>
                      <c:pt idx="2">
                        <c:v>2020</c:v>
                      </c:pt>
                      <c:pt idx="3">
                        <c:v>2021</c:v>
                      </c:pt>
                      <c:pt idx="4">
                        <c:v>2022</c:v>
                      </c:pt>
                      <c:pt idx="5">
                        <c:v>2023(*)</c:v>
                      </c:pt>
                    </c:strCache>
                  </c:strRef>
                </c:cat>
                <c:val>
                  <c:numRef>
                    <c:extLst>
                      <c:ext xmlns:c15="http://schemas.microsoft.com/office/drawing/2012/chart" uri="{02D57815-91ED-43cb-92C2-25804820EDAC}">
                        <c15:fullRef>
                          <c15:sqref>'2.VIOLENCIA SEXUAL'!$E$91:$R$91</c15:sqref>
                        </c15:fullRef>
                        <c15:formulaRef>
                          <c15:sqref>'2.VIOLENCIA SEXUAL'!$M$91:$R$91</c15:sqref>
                        </c15:formulaRef>
                      </c:ext>
                    </c:extLst>
                    <c:numCache>
                      <c:formatCode>General</c:formatCode>
                      <c:ptCount val="6"/>
                      <c:pt idx="5">
                        <c:v>549</c:v>
                      </c:pt>
                    </c:numCache>
                  </c:numRef>
                </c:val>
                <c:extLst xmlns:c15="http://schemas.microsoft.com/office/drawing/2012/chart">
                  <c:ext xmlns:c15="http://schemas.microsoft.com/office/drawing/2012/chart" uri="{02D57815-91ED-43cb-92C2-25804820EDAC}">
                    <c15:datalabelsRange>
                      <c15:f>'2.VIOLENCIA SEXUAL'!$R$91</c15:f>
                      <c15:dlblRangeCache>
                        <c:ptCount val="1"/>
                        <c:pt idx="0">
                          <c:v>549</c:v>
                        </c:pt>
                      </c15:dlblRangeCache>
                    </c15:datalabelsRange>
                  </c:ext>
                  <c:ext xmlns:c16="http://schemas.microsoft.com/office/drawing/2014/chart" uri="{C3380CC4-5D6E-409C-BE32-E72D297353CC}">
                    <c16:uniqueId val="{00000002-AE98-4B26-9B42-599AE2900D2A}"/>
                  </c:ext>
                </c:extLst>
              </c15:ser>
            </c15:filteredBarSeries>
          </c:ext>
        </c:extLst>
      </c:barChart>
      <c:lineChart>
        <c:grouping val="standard"/>
        <c:varyColors val="0"/>
        <c:dLbls>
          <c:showLegendKey val="0"/>
          <c:showVal val="0"/>
          <c:showCatName val="0"/>
          <c:showSerName val="0"/>
          <c:showPercent val="0"/>
          <c:showBubbleSize val="0"/>
        </c:dLbls>
        <c:marker val="1"/>
        <c:smooth val="0"/>
        <c:axId val="1022758352"/>
        <c:axId val="1022755112"/>
        <c:extLst>
          <c:ext xmlns:c15="http://schemas.microsoft.com/office/drawing/2012/chart" uri="{02D57815-91ED-43cb-92C2-25804820EDAC}">
            <c15:filteredLineSeries>
              <c15:ser>
                <c:idx val="3"/>
                <c:order val="3"/>
                <c:tx>
                  <c:strRef>
                    <c:extLst>
                      <c:ext uri="{02D57815-91ED-43cb-92C2-25804820EDAC}">
                        <c15:formulaRef>
                          <c15:sqref>'2.VIOLENCIA SEXUAL'!$D$92</c15:sqref>
                        </c15:formulaRef>
                      </c:ext>
                    </c:extLst>
                    <c:strCache>
                      <c:ptCount val="1"/>
                      <c:pt idx="0">
                        <c:v>(%)</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extLst>
                      <c:ext uri="{02D57815-91ED-43cb-92C2-25804820EDAC}">
                        <c15:fullRef>
                          <c15:sqref>'2.VIOLENCIA SEXUAL'!$E$88:$R$88</c15:sqref>
                        </c15:fullRef>
                        <c15:formulaRef>
                          <c15:sqref>'2.VIOLENCIA SEXUAL'!$M$88:$R$88</c15:sqref>
                        </c15:formulaRef>
                      </c:ext>
                    </c:extLst>
                    <c:strCache>
                      <c:ptCount val="6"/>
                      <c:pt idx="0">
                        <c:v>2018</c:v>
                      </c:pt>
                      <c:pt idx="1">
                        <c:v>2019</c:v>
                      </c:pt>
                      <c:pt idx="2">
                        <c:v>2020</c:v>
                      </c:pt>
                      <c:pt idx="3">
                        <c:v>2021</c:v>
                      </c:pt>
                      <c:pt idx="4">
                        <c:v>2022</c:v>
                      </c:pt>
                      <c:pt idx="5">
                        <c:v>2023(*)</c:v>
                      </c:pt>
                    </c:strCache>
                  </c:strRef>
                </c:cat>
                <c:val>
                  <c:numRef>
                    <c:extLst>
                      <c:ext uri="{02D57815-91ED-43cb-92C2-25804820EDAC}">
                        <c15:fullRef>
                          <c15:sqref>'2.VIOLENCIA SEXUAL'!$E$92:$R$92</c15:sqref>
                        </c15:fullRef>
                        <c15:formulaRef>
                          <c15:sqref>'2.VIOLENCIA SEXUAL'!$M$92:$R$92</c15:sqref>
                        </c15:formulaRef>
                      </c:ext>
                    </c:extLst>
                    <c:numCache>
                      <c:formatCode>General</c:formatCode>
                      <c:ptCount val="6"/>
                      <c:pt idx="5" formatCode="0.0%">
                        <c:v>0.17237048665620094</c:v>
                      </c:pt>
                    </c:numCache>
                  </c:numRef>
                </c:val>
                <c:smooth val="0"/>
                <c:extLst>
                  <c:ext xmlns:c16="http://schemas.microsoft.com/office/drawing/2014/chart" uri="{C3380CC4-5D6E-409C-BE32-E72D297353CC}">
                    <c16:uniqueId val="{00000003-AE98-4B26-9B42-599AE2900D2A}"/>
                  </c:ext>
                </c:extLst>
              </c15:ser>
            </c15:filteredLineSeries>
          </c:ext>
        </c:extLst>
      </c:lineChart>
      <c:catAx>
        <c:axId val="462483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62462944"/>
        <c:crosses val="autoZero"/>
        <c:auto val="1"/>
        <c:lblAlgn val="ctr"/>
        <c:lblOffset val="100"/>
        <c:noMultiLvlLbl val="0"/>
      </c:catAx>
      <c:valAx>
        <c:axId val="462462944"/>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62483104"/>
        <c:crosses val="autoZero"/>
        <c:crossBetween val="between"/>
      </c:valAx>
      <c:valAx>
        <c:axId val="1022755112"/>
        <c:scaling>
          <c:orientation val="minMax"/>
          <c:max val="0.4"/>
        </c:scaling>
        <c:delete val="1"/>
        <c:axPos val="r"/>
        <c:numFmt formatCode="0%" sourceLinked="0"/>
        <c:majorTickMark val="out"/>
        <c:minorTickMark val="none"/>
        <c:tickLblPos val="nextTo"/>
        <c:crossAx val="1022758352"/>
        <c:crosses val="max"/>
        <c:crossBetween val="between"/>
      </c:valAx>
      <c:catAx>
        <c:axId val="1022758352"/>
        <c:scaling>
          <c:orientation val="minMax"/>
        </c:scaling>
        <c:delete val="1"/>
        <c:axPos val="b"/>
        <c:numFmt formatCode="General" sourceLinked="1"/>
        <c:majorTickMark val="out"/>
        <c:minorTickMark val="none"/>
        <c:tickLblPos val="nextTo"/>
        <c:crossAx val="1022755112"/>
        <c:crosses val="autoZero"/>
        <c:auto val="1"/>
        <c:lblAlgn val="ctr"/>
        <c:lblOffset val="100"/>
        <c:noMultiLvlLbl val="0"/>
      </c:catAx>
      <c:spPr>
        <a:solidFill>
          <a:schemeClr val="accent3">
            <a:lumMod val="20000"/>
            <a:lumOff val="8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2.9 Hechos conocidos  de ciberdelincuencia sexual según tipo penal. </a:t>
            </a:r>
          </a:p>
          <a:p>
            <a:pPr>
              <a:defRPr lang="es-ES" sz="1100" b="1">
                <a:solidFill>
                  <a:sysClr val="windowText" lastClr="000000"/>
                </a:solidFill>
              </a:defRPr>
            </a:pPr>
            <a:r>
              <a:rPr lang="es-ES" sz="1100" b="1" i="0" u="none" strike="noStrike" kern="1200" spc="0" baseline="0">
                <a:solidFill>
                  <a:sysClr val="windowText" lastClr="000000"/>
                </a:solidFill>
                <a:latin typeface="+mn-lt"/>
                <a:ea typeface="+mn-ea"/>
                <a:cs typeface="+mn-cs"/>
              </a:rPr>
              <a:t>Comunidad de Madrid, desde 2010.</a:t>
            </a:r>
          </a:p>
        </c:rich>
      </c:tx>
      <c:layout>
        <c:manualLayout>
          <c:xMode val="edge"/>
          <c:yMode val="edge"/>
          <c:x val="0.18569625378436594"/>
          <c:y val="2.6875610345332111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5886521616729943E-2"/>
          <c:y val="0.16079218222722161"/>
          <c:w val="0.87653686632837502"/>
          <c:h val="0.56915860517435313"/>
        </c:manualLayout>
      </c:layout>
      <c:barChart>
        <c:barDir val="col"/>
        <c:grouping val="stacked"/>
        <c:varyColors val="0"/>
        <c:ser>
          <c:idx val="6"/>
          <c:order val="1"/>
          <c:tx>
            <c:strRef>
              <c:f>'2.VIOLENCIA SEXUAL'!$D$95</c:f>
              <c:strCache>
                <c:ptCount val="1"/>
                <c:pt idx="0">
                  <c:v>Abuso sexual </c:v>
                </c:pt>
              </c:strCache>
            </c:strRef>
          </c:tx>
          <c:spPr>
            <a:solidFill>
              <a:schemeClr val="tx2"/>
            </a:solidFill>
            <a:ln>
              <a:solidFill>
                <a:schemeClr val="tx2"/>
              </a:solidFill>
            </a:ln>
            <a:effectLst/>
          </c:spPr>
          <c:invertIfNegative val="0"/>
          <c:cat>
            <c:strRef>
              <c:f>'2.VIOLENCIA SEXUAL'!$E$93:$R$93</c:f>
              <c:strCache>
                <c:ptCount val="14"/>
                <c:pt idx="0">
                  <c:v>2010 (*)</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SEXUAL'!$E$95:$R$95</c:f>
              <c:numCache>
                <c:formatCode>General</c:formatCode>
                <c:ptCount val="14"/>
                <c:pt idx="1">
                  <c:v>2</c:v>
                </c:pt>
                <c:pt idx="2">
                  <c:v>5</c:v>
                </c:pt>
                <c:pt idx="3">
                  <c:v>6</c:v>
                </c:pt>
                <c:pt idx="4">
                  <c:v>3</c:v>
                </c:pt>
                <c:pt idx="5">
                  <c:v>8</c:v>
                </c:pt>
                <c:pt idx="6" formatCode="#,##0">
                  <c:v>16</c:v>
                </c:pt>
                <c:pt idx="7" formatCode="#,##0">
                  <c:v>12</c:v>
                </c:pt>
                <c:pt idx="8" formatCode="#,##0">
                  <c:v>14</c:v>
                </c:pt>
                <c:pt idx="9" formatCode="#,##0">
                  <c:v>18</c:v>
                </c:pt>
                <c:pt idx="10" formatCode="#,##0">
                  <c:v>13</c:v>
                </c:pt>
                <c:pt idx="11" formatCode="#,##0">
                  <c:v>11</c:v>
                </c:pt>
                <c:pt idx="12" formatCode="#,##0">
                  <c:v>12</c:v>
                </c:pt>
                <c:pt idx="13" formatCode="#,##0">
                  <c:v>7</c:v>
                </c:pt>
              </c:numCache>
            </c:numRef>
          </c:val>
          <c:extLst>
            <c:ext xmlns:c16="http://schemas.microsoft.com/office/drawing/2014/chart" uri="{C3380CC4-5D6E-409C-BE32-E72D297353CC}">
              <c16:uniqueId val="{00000006-59EA-48C3-B7CB-4DA925C2AD5D}"/>
            </c:ext>
          </c:extLst>
        </c:ser>
        <c:ser>
          <c:idx val="4"/>
          <c:order val="2"/>
          <c:tx>
            <c:strRef>
              <c:f>'2.VIOLENCIA SEXUAL'!$D$96</c:f>
              <c:strCache>
                <c:ptCount val="1"/>
                <c:pt idx="0">
                  <c:v>Acoso sexual </c:v>
                </c:pt>
              </c:strCache>
            </c:strRef>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SEXUAL'!$E$93:$R$93</c:f>
              <c:strCache>
                <c:ptCount val="14"/>
                <c:pt idx="0">
                  <c:v>2010 (*)</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SEXUAL'!$E$96:$R$96</c:f>
              <c:numCache>
                <c:formatCode>General</c:formatCode>
                <c:ptCount val="14"/>
                <c:pt idx="1">
                  <c:v>11</c:v>
                </c:pt>
                <c:pt idx="2">
                  <c:v>12</c:v>
                </c:pt>
                <c:pt idx="3">
                  <c:v>11</c:v>
                </c:pt>
                <c:pt idx="4">
                  <c:v>7</c:v>
                </c:pt>
                <c:pt idx="5">
                  <c:v>16</c:v>
                </c:pt>
                <c:pt idx="6" formatCode="#,##0">
                  <c:v>13</c:v>
                </c:pt>
                <c:pt idx="7" formatCode="#,##0">
                  <c:v>12</c:v>
                </c:pt>
                <c:pt idx="8" formatCode="#,##0">
                  <c:v>19</c:v>
                </c:pt>
                <c:pt idx="9" formatCode="#,##0">
                  <c:v>19</c:v>
                </c:pt>
                <c:pt idx="10" formatCode="#,##0">
                  <c:v>22</c:v>
                </c:pt>
                <c:pt idx="11" formatCode="#,##0">
                  <c:v>22</c:v>
                </c:pt>
                <c:pt idx="12" formatCode="#,##0">
                  <c:v>23</c:v>
                </c:pt>
                <c:pt idx="13" formatCode="#,##0">
                  <c:v>12</c:v>
                </c:pt>
              </c:numCache>
            </c:numRef>
          </c:val>
          <c:extLst>
            <c:ext xmlns:c16="http://schemas.microsoft.com/office/drawing/2014/chart" uri="{C3380CC4-5D6E-409C-BE32-E72D297353CC}">
              <c16:uniqueId val="{00000004-59EA-48C3-B7CB-4DA925C2AD5D}"/>
            </c:ext>
          </c:extLst>
        </c:ser>
        <c:ser>
          <c:idx val="1"/>
          <c:order val="3"/>
          <c:tx>
            <c:strRef>
              <c:f>'2.VIOLENCIA SEXUAL'!$D$97</c:f>
              <c:strCache>
                <c:ptCount val="1"/>
                <c:pt idx="0">
                  <c:v>Corrupción menores y personas con discapacidad</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SEXUAL'!$E$93:$R$93</c:f>
              <c:strCache>
                <c:ptCount val="14"/>
                <c:pt idx="0">
                  <c:v>2010 (*)</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SEXUAL'!$E$97:$R$97</c:f>
              <c:numCache>
                <c:formatCode>General</c:formatCode>
                <c:ptCount val="14"/>
                <c:pt idx="1">
                  <c:v>5</c:v>
                </c:pt>
                <c:pt idx="2">
                  <c:v>11</c:v>
                </c:pt>
                <c:pt idx="3">
                  <c:v>22</c:v>
                </c:pt>
                <c:pt idx="4">
                  <c:v>15</c:v>
                </c:pt>
                <c:pt idx="5">
                  <c:v>24</c:v>
                </c:pt>
                <c:pt idx="6" formatCode="#,##0">
                  <c:v>31</c:v>
                </c:pt>
                <c:pt idx="7" formatCode="#,##0">
                  <c:v>26</c:v>
                </c:pt>
                <c:pt idx="8" formatCode="#,##0">
                  <c:v>28</c:v>
                </c:pt>
                <c:pt idx="9" formatCode="#,##0">
                  <c:v>27</c:v>
                </c:pt>
                <c:pt idx="10" formatCode="#,##0">
                  <c:v>25</c:v>
                </c:pt>
                <c:pt idx="11" formatCode="#,##0">
                  <c:v>21</c:v>
                </c:pt>
                <c:pt idx="12" formatCode="#,##0">
                  <c:v>22</c:v>
                </c:pt>
                <c:pt idx="13" formatCode="#,##0">
                  <c:v>18</c:v>
                </c:pt>
              </c:numCache>
            </c:numRef>
          </c:val>
          <c:extLst>
            <c:ext xmlns:c16="http://schemas.microsoft.com/office/drawing/2014/chart" uri="{C3380CC4-5D6E-409C-BE32-E72D297353CC}">
              <c16:uniqueId val="{00000001-59EA-48C3-B7CB-4DA925C2AD5D}"/>
            </c:ext>
          </c:extLst>
        </c:ser>
        <c:ser>
          <c:idx val="2"/>
          <c:order val="4"/>
          <c:tx>
            <c:strRef>
              <c:f>'2.VIOLENCIA SEXUAL'!$D$98</c:f>
              <c:strCache>
                <c:ptCount val="1"/>
                <c:pt idx="0">
                  <c:v>Contacto tecnología menor 16 años</c:v>
                </c:pt>
              </c:strCache>
            </c:strRef>
          </c:tx>
          <c:spPr>
            <a:solidFill>
              <a:schemeClr val="accent3"/>
            </a:solidFill>
            <a:ln>
              <a:solidFill>
                <a:schemeClr val="accent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SEXUAL'!$E$93:$R$93</c:f>
              <c:strCache>
                <c:ptCount val="14"/>
                <c:pt idx="0">
                  <c:v>2010 (*)</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SEXUAL'!$E$98:$R$98</c:f>
              <c:numCache>
                <c:formatCode>General</c:formatCode>
                <c:ptCount val="14"/>
                <c:pt idx="1">
                  <c:v>0</c:v>
                </c:pt>
                <c:pt idx="2">
                  <c:v>0</c:v>
                </c:pt>
                <c:pt idx="3">
                  <c:v>10</c:v>
                </c:pt>
                <c:pt idx="4">
                  <c:v>22</c:v>
                </c:pt>
                <c:pt idx="5">
                  <c:v>31</c:v>
                </c:pt>
                <c:pt idx="6" formatCode="#,##0">
                  <c:v>44</c:v>
                </c:pt>
                <c:pt idx="7" formatCode="#,##0">
                  <c:v>45</c:v>
                </c:pt>
                <c:pt idx="8" formatCode="#,##0">
                  <c:v>45</c:v>
                </c:pt>
                <c:pt idx="9" formatCode="#,##0">
                  <c:v>72</c:v>
                </c:pt>
                <c:pt idx="10" formatCode="#,##0">
                  <c:v>59</c:v>
                </c:pt>
                <c:pt idx="11" formatCode="#,##0">
                  <c:v>78</c:v>
                </c:pt>
                <c:pt idx="12" formatCode="#,##0">
                  <c:v>62</c:v>
                </c:pt>
                <c:pt idx="13" formatCode="#,##0">
                  <c:v>71</c:v>
                </c:pt>
              </c:numCache>
            </c:numRef>
          </c:val>
          <c:extLst>
            <c:ext xmlns:c16="http://schemas.microsoft.com/office/drawing/2014/chart" uri="{C3380CC4-5D6E-409C-BE32-E72D297353CC}">
              <c16:uniqueId val="{00000002-59EA-48C3-B7CB-4DA925C2AD5D}"/>
            </c:ext>
          </c:extLst>
        </c:ser>
        <c:ser>
          <c:idx val="3"/>
          <c:order val="5"/>
          <c:tx>
            <c:strRef>
              <c:f>'2.VIOLENCIA SEXUAL'!$D$99</c:f>
              <c:strCache>
                <c:ptCount val="1"/>
                <c:pt idx="0">
                  <c:v>Exhibicionismo</c:v>
                </c:pt>
              </c:strCache>
            </c:strRef>
          </c:tx>
          <c:spPr>
            <a:solidFill>
              <a:schemeClr val="accent4"/>
            </a:solidFill>
            <a:ln>
              <a:solidFill>
                <a:schemeClr val="accent4"/>
              </a:solidFill>
            </a:ln>
            <a:effectLst/>
          </c:spPr>
          <c:invertIfNegative val="0"/>
          <c:cat>
            <c:strRef>
              <c:f>'2.VIOLENCIA SEXUAL'!$E$93:$R$93</c:f>
              <c:strCache>
                <c:ptCount val="14"/>
                <c:pt idx="0">
                  <c:v>2010 (*)</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SEXUAL'!$E$99:$R$99</c:f>
              <c:numCache>
                <c:formatCode>General</c:formatCode>
                <c:ptCount val="14"/>
                <c:pt idx="1">
                  <c:v>2</c:v>
                </c:pt>
                <c:pt idx="2">
                  <c:v>3</c:v>
                </c:pt>
                <c:pt idx="3">
                  <c:v>5</c:v>
                </c:pt>
                <c:pt idx="4">
                  <c:v>3</c:v>
                </c:pt>
                <c:pt idx="5">
                  <c:v>4</c:v>
                </c:pt>
                <c:pt idx="6" formatCode="#,##0">
                  <c:v>1</c:v>
                </c:pt>
                <c:pt idx="7" formatCode="#,##0">
                  <c:v>6</c:v>
                </c:pt>
                <c:pt idx="8" formatCode="#,##0">
                  <c:v>2</c:v>
                </c:pt>
                <c:pt idx="9" formatCode="#,##0">
                  <c:v>3</c:v>
                </c:pt>
                <c:pt idx="10" formatCode="#,##0">
                  <c:v>3</c:v>
                </c:pt>
                <c:pt idx="11" formatCode="#,##0">
                  <c:v>3</c:v>
                </c:pt>
                <c:pt idx="12" formatCode="#,##0">
                  <c:v>0</c:v>
                </c:pt>
                <c:pt idx="13" formatCode="#,##0">
                  <c:v>2</c:v>
                </c:pt>
              </c:numCache>
            </c:numRef>
          </c:val>
          <c:extLst>
            <c:ext xmlns:c16="http://schemas.microsoft.com/office/drawing/2014/chart" uri="{C3380CC4-5D6E-409C-BE32-E72D297353CC}">
              <c16:uniqueId val="{00000003-59EA-48C3-B7CB-4DA925C2AD5D}"/>
            </c:ext>
          </c:extLst>
        </c:ser>
        <c:ser>
          <c:idx val="5"/>
          <c:order val="6"/>
          <c:tx>
            <c:strRef>
              <c:f>'2.VIOLENCIA SEXUAL'!$D$100</c:f>
              <c:strCache>
                <c:ptCount val="1"/>
                <c:pt idx="0">
                  <c:v>Pornografía de menores</c:v>
                </c:pt>
              </c:strCache>
            </c:strRef>
          </c:tx>
          <c:spPr>
            <a:solidFill>
              <a:schemeClr val="accent6"/>
            </a:solidFill>
            <a:ln>
              <a:solidFill>
                <a:schemeClr val="accent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SEXUAL'!$E$93:$R$93</c:f>
              <c:strCache>
                <c:ptCount val="14"/>
                <c:pt idx="0">
                  <c:v>2010 (*)</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SEXUAL'!$E$100:$R$100</c:f>
              <c:numCache>
                <c:formatCode>General</c:formatCode>
                <c:ptCount val="14"/>
                <c:pt idx="1">
                  <c:v>68</c:v>
                </c:pt>
                <c:pt idx="2">
                  <c:v>53</c:v>
                </c:pt>
                <c:pt idx="3">
                  <c:v>58</c:v>
                </c:pt>
                <c:pt idx="4">
                  <c:v>59</c:v>
                </c:pt>
                <c:pt idx="5">
                  <c:v>65</c:v>
                </c:pt>
                <c:pt idx="6" formatCode="#,##0">
                  <c:v>45</c:v>
                </c:pt>
                <c:pt idx="7" formatCode="#,##0">
                  <c:v>81</c:v>
                </c:pt>
                <c:pt idx="8" formatCode="#,##0">
                  <c:v>89</c:v>
                </c:pt>
                <c:pt idx="9" formatCode="#,##0">
                  <c:v>101</c:v>
                </c:pt>
                <c:pt idx="10" formatCode="#,##0">
                  <c:v>88</c:v>
                </c:pt>
                <c:pt idx="11" formatCode="#,##0">
                  <c:v>97</c:v>
                </c:pt>
                <c:pt idx="12" formatCode="#,##0">
                  <c:v>81</c:v>
                </c:pt>
                <c:pt idx="13" formatCode="#,##0">
                  <c:v>113</c:v>
                </c:pt>
              </c:numCache>
            </c:numRef>
          </c:val>
          <c:extLst>
            <c:ext xmlns:c16="http://schemas.microsoft.com/office/drawing/2014/chart" uri="{C3380CC4-5D6E-409C-BE32-E72D297353CC}">
              <c16:uniqueId val="{00000000-B61A-4332-B229-6119A938F533}"/>
            </c:ext>
          </c:extLst>
        </c:ser>
        <c:ser>
          <c:idx val="7"/>
          <c:order val="7"/>
          <c:tx>
            <c:strRef>
              <c:f>'2.VIOLENCIA SEXUAL'!$D$101</c:f>
              <c:strCache>
                <c:ptCount val="1"/>
                <c:pt idx="0">
                  <c:v>Provocación sexual</c:v>
                </c:pt>
              </c:strCache>
            </c:strRef>
          </c:tx>
          <c:spPr>
            <a:solidFill>
              <a:srgbClr val="C00000"/>
            </a:solidFill>
            <a:ln>
              <a:solidFill>
                <a:srgbClr val="C00000"/>
              </a:solidFill>
            </a:ln>
            <a:effectLst/>
          </c:spPr>
          <c:invertIfNegative val="0"/>
          <c:cat>
            <c:strRef>
              <c:f>'2.VIOLENCIA SEXUAL'!$E$93:$R$93</c:f>
              <c:strCache>
                <c:ptCount val="14"/>
                <c:pt idx="0">
                  <c:v>2010 (*)</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SEXUAL'!$E$101:$R$101</c:f>
              <c:numCache>
                <c:formatCode>General</c:formatCode>
                <c:ptCount val="14"/>
                <c:pt idx="1">
                  <c:v>5</c:v>
                </c:pt>
                <c:pt idx="2">
                  <c:v>7</c:v>
                </c:pt>
                <c:pt idx="3">
                  <c:v>5</c:v>
                </c:pt>
                <c:pt idx="4">
                  <c:v>9</c:v>
                </c:pt>
                <c:pt idx="5">
                  <c:v>7</c:v>
                </c:pt>
                <c:pt idx="6" formatCode="#,##0">
                  <c:v>10</c:v>
                </c:pt>
                <c:pt idx="7" formatCode="#,##0">
                  <c:v>9</c:v>
                </c:pt>
                <c:pt idx="8" formatCode="#,##0">
                  <c:v>8</c:v>
                </c:pt>
                <c:pt idx="9" formatCode="#,##0">
                  <c:v>8</c:v>
                </c:pt>
                <c:pt idx="10" formatCode="#,##0">
                  <c:v>14</c:v>
                </c:pt>
                <c:pt idx="11" formatCode="#,##0">
                  <c:v>9</c:v>
                </c:pt>
                <c:pt idx="12" formatCode="#,##0">
                  <c:v>4</c:v>
                </c:pt>
                <c:pt idx="13" formatCode="#,##0">
                  <c:v>6</c:v>
                </c:pt>
              </c:numCache>
            </c:numRef>
          </c:val>
          <c:extLst>
            <c:ext xmlns:c16="http://schemas.microsoft.com/office/drawing/2014/chart" uri="{C3380CC4-5D6E-409C-BE32-E72D297353CC}">
              <c16:uniqueId val="{00000001-B61A-4332-B229-6119A938F533}"/>
            </c:ext>
          </c:extLst>
        </c:ser>
        <c:dLbls>
          <c:showLegendKey val="0"/>
          <c:showVal val="0"/>
          <c:showCatName val="0"/>
          <c:showSerName val="0"/>
          <c:showPercent val="0"/>
          <c:showBubbleSize val="0"/>
        </c:dLbls>
        <c:gapWidth val="25"/>
        <c:overlap val="100"/>
        <c:axId val="1190713824"/>
        <c:axId val="1190715264"/>
      </c:barChart>
      <c:lineChart>
        <c:grouping val="standard"/>
        <c:varyColors val="0"/>
        <c:ser>
          <c:idx val="0"/>
          <c:order val="0"/>
          <c:tx>
            <c:strRef>
              <c:f>'2.VIOLENCIA SEXUAL'!$D$94</c:f>
              <c:strCache>
                <c:ptCount val="1"/>
                <c:pt idx="0">
                  <c:v>Total (N)</c:v>
                </c:pt>
              </c:strCache>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SEXUAL'!$E$93:$R$93</c:f>
              <c:strCache>
                <c:ptCount val="14"/>
                <c:pt idx="0">
                  <c:v>2010 (*)</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SEXUAL'!$E$94:$R$94</c:f>
              <c:numCache>
                <c:formatCode>General</c:formatCode>
                <c:ptCount val="14"/>
                <c:pt idx="1">
                  <c:v>93</c:v>
                </c:pt>
                <c:pt idx="2">
                  <c:v>91</c:v>
                </c:pt>
                <c:pt idx="3">
                  <c:v>117</c:v>
                </c:pt>
                <c:pt idx="4">
                  <c:v>118</c:v>
                </c:pt>
                <c:pt idx="5">
                  <c:v>155</c:v>
                </c:pt>
                <c:pt idx="6" formatCode="#,##0">
                  <c:v>160</c:v>
                </c:pt>
                <c:pt idx="7" formatCode="#,##0">
                  <c:v>191</c:v>
                </c:pt>
                <c:pt idx="8" formatCode="#,##0">
                  <c:v>205</c:v>
                </c:pt>
                <c:pt idx="9" formatCode="#,##0">
                  <c:v>248</c:v>
                </c:pt>
                <c:pt idx="10" formatCode="#,##0">
                  <c:v>224</c:v>
                </c:pt>
                <c:pt idx="11" formatCode="#,##0">
                  <c:v>241</c:v>
                </c:pt>
                <c:pt idx="12" formatCode="#,##0">
                  <c:v>204</c:v>
                </c:pt>
                <c:pt idx="13" formatCode="#,##0">
                  <c:v>229</c:v>
                </c:pt>
              </c:numCache>
            </c:numRef>
          </c:val>
          <c:smooth val="0"/>
          <c:extLst>
            <c:ext xmlns:c16="http://schemas.microsoft.com/office/drawing/2014/chart" uri="{C3380CC4-5D6E-409C-BE32-E72D297353CC}">
              <c16:uniqueId val="{00000000-59EA-48C3-B7CB-4DA925C2AD5D}"/>
            </c:ext>
          </c:extLst>
        </c:ser>
        <c:dLbls>
          <c:showLegendKey val="0"/>
          <c:showVal val="0"/>
          <c:showCatName val="0"/>
          <c:showSerName val="0"/>
          <c:showPercent val="0"/>
          <c:showBubbleSize val="0"/>
        </c:dLbls>
        <c:marker val="1"/>
        <c:smooth val="0"/>
        <c:axId val="1190713824"/>
        <c:axId val="1190715264"/>
      </c:lineChart>
      <c:catAx>
        <c:axId val="119071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90715264"/>
        <c:crosses val="autoZero"/>
        <c:auto val="1"/>
        <c:lblAlgn val="ctr"/>
        <c:lblOffset val="100"/>
        <c:noMultiLvlLbl val="0"/>
      </c:catAx>
      <c:valAx>
        <c:axId val="1190715264"/>
        <c:scaling>
          <c:orientation val="minMax"/>
          <c:max val="25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90713824"/>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5.9344649359891775E-2"/>
          <c:y val="0.82309285869024007"/>
          <c:w val="0.91130288407188798"/>
          <c:h val="0.176907141309759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s-ES" sz="1050">
                <a:solidFill>
                  <a:sysClr val="windowText" lastClr="000000"/>
                </a:solidFill>
              </a:rPr>
              <a:t>1.17.</a:t>
            </a:r>
            <a:r>
              <a:rPr lang="es-ES" sz="1050" baseline="0">
                <a:solidFill>
                  <a:sysClr val="windowText" lastClr="000000"/>
                </a:solidFill>
              </a:rPr>
              <a:t> Porcentaje de ó</a:t>
            </a:r>
            <a:r>
              <a:rPr lang="es-ES" sz="1050">
                <a:solidFill>
                  <a:sysClr val="windowText" lastClr="000000"/>
                </a:solidFill>
              </a:rPr>
              <a:t>rdenes de protección </a:t>
            </a:r>
            <a:r>
              <a:rPr lang="es-ES" sz="1050" baseline="0">
                <a:solidFill>
                  <a:sysClr val="windowText" lastClr="000000"/>
                </a:solidFill>
              </a:rPr>
              <a:t>adoptadas</a:t>
            </a:r>
          </a:p>
          <a:p>
            <a:pPr>
              <a:defRPr sz="1200">
                <a:solidFill>
                  <a:sysClr val="windowText" lastClr="000000"/>
                </a:solidFill>
              </a:defRPr>
            </a:pPr>
            <a:r>
              <a:rPr lang="es-ES" sz="1050" baseline="0">
                <a:solidFill>
                  <a:sysClr val="windowText" lastClr="000000"/>
                </a:solidFill>
              </a:rPr>
              <a:t> sobre el total de las incoadas en la Comunidad de Madrid y en la ciudad de Madrid (desde 2010)</a:t>
            </a:r>
            <a:endParaRPr lang="es-ES" sz="1050">
              <a:solidFill>
                <a:sysClr val="windowText" lastClr="000000"/>
              </a:solidFill>
            </a:endParaRPr>
          </a:p>
        </c:rich>
      </c:tx>
      <c:layout>
        <c:manualLayout>
          <c:xMode val="edge"/>
          <c:yMode val="edge"/>
          <c:x val="0.12021399094888727"/>
          <c:y val="4.1700797713641628E-3"/>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4757272575760347E-2"/>
          <c:y val="0.16195761521209018"/>
          <c:w val="0.88648366219166208"/>
          <c:h val="0.68084052681592888"/>
        </c:manualLayout>
      </c:layout>
      <c:barChart>
        <c:barDir val="col"/>
        <c:grouping val="clustered"/>
        <c:varyColors val="0"/>
        <c:ser>
          <c:idx val="1"/>
          <c:order val="0"/>
          <c:tx>
            <c:v>Adoptadas en la CAM (%)</c:v>
          </c:tx>
          <c:spPr>
            <a:solidFill>
              <a:schemeClr val="accent2"/>
            </a:solidFill>
            <a:ln w="6350" cap="flat" cmpd="sng" algn="ctr">
              <a:noFill/>
              <a:prstDash val="solid"/>
              <a:miter lim="800000"/>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'1.VIOLENCIA PAREJA-EXPAREJA'!$E$107:$R$107</c:f>
              <c:numCache>
                <c:formatCode>0.0%</c:formatCode>
                <c:ptCount val="14"/>
                <c:pt idx="0">
                  <c:v>0.55321285140562249</c:v>
                </c:pt>
                <c:pt idx="1">
                  <c:v>0.53424178895877006</c:v>
                </c:pt>
                <c:pt idx="2">
                  <c:v>0.48688314070812694</c:v>
                </c:pt>
                <c:pt idx="3">
                  <c:v>0.44940301428851048</c:v>
                </c:pt>
                <c:pt idx="4">
                  <c:v>0.45011295180722893</c:v>
                </c:pt>
                <c:pt idx="5">
                  <c:v>0.44115919326414726</c:v>
                </c:pt>
                <c:pt idx="6">
                  <c:v>0.494091164884637</c:v>
                </c:pt>
                <c:pt idx="7">
                  <c:v>0.54887611082070042</c:v>
                </c:pt>
                <c:pt idx="8">
                  <c:v>0.55568924028875899</c:v>
                </c:pt>
                <c:pt idx="9">
                  <c:v>0.54350417163289633</c:v>
                </c:pt>
                <c:pt idx="10">
                  <c:v>0.52471185778472362</c:v>
                </c:pt>
                <c:pt idx="11">
                  <c:v>0.51295147756293324</c:v>
                </c:pt>
                <c:pt idx="12">
                  <c:v>0.46495327102803741</c:v>
                </c:pt>
                <c:pt idx="13">
                  <c:v>0.47111971603743141</c:v>
                </c:pt>
              </c:numCache>
            </c:numRef>
          </c:val>
          <c:extLst>
            <c:ext xmlns:c16="http://schemas.microsoft.com/office/drawing/2014/chart" uri="{C3380CC4-5D6E-409C-BE32-E72D297353CC}">
              <c16:uniqueId val="{00000001-707C-42C4-82EC-7C0201EE3BC7}"/>
            </c:ext>
          </c:extLst>
        </c:ser>
        <c:ser>
          <c:idx val="0"/>
          <c:order val="1"/>
          <c:tx>
            <c:v>Adoptadas en Madrid (%)</c:v>
          </c:tx>
          <c:spPr>
            <a:solidFill>
              <a:schemeClr val="accent1"/>
            </a:solidFill>
            <a:ln w="6350" cap="flat" cmpd="sng" algn="ctr">
              <a:noFill/>
              <a:prstDash val="solid"/>
              <a:miter lim="800000"/>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PAREJA-EXPAREJA'!$E$103:$R$103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PAREJA-EXPAREJA'!$E$111:$R$111</c:f>
              <c:numCache>
                <c:formatCode>0.0%</c:formatCode>
                <c:ptCount val="14"/>
                <c:pt idx="0">
                  <c:v>0.48349056603773582</c:v>
                </c:pt>
                <c:pt idx="1">
                  <c:v>0.44170053141606752</c:v>
                </c:pt>
                <c:pt idx="2">
                  <c:v>0.39490445859872614</c:v>
                </c:pt>
                <c:pt idx="3">
                  <c:v>0.39152542372881355</c:v>
                </c:pt>
                <c:pt idx="4">
                  <c:v>0.37813738441215322</c:v>
                </c:pt>
                <c:pt idx="5">
                  <c:v>0.34728894989704873</c:v>
                </c:pt>
                <c:pt idx="6">
                  <c:v>0.42091330244870945</c:v>
                </c:pt>
                <c:pt idx="7">
                  <c:v>0.46370235934664245</c:v>
                </c:pt>
                <c:pt idx="8">
                  <c:v>0.47816985645933013</c:v>
                </c:pt>
                <c:pt idx="9">
                  <c:v>0.45932570368079184</c:v>
                </c:pt>
                <c:pt idx="10">
                  <c:v>0.42202462380300959</c:v>
                </c:pt>
                <c:pt idx="11">
                  <c:v>0.40435458786936235</c:v>
                </c:pt>
                <c:pt idx="12">
                  <c:v>0.37239504681365149</c:v>
                </c:pt>
                <c:pt idx="13">
                  <c:v>0.38322237017310251</c:v>
                </c:pt>
              </c:numCache>
            </c:numRef>
          </c:val>
          <c:extLst>
            <c:ext xmlns:c16="http://schemas.microsoft.com/office/drawing/2014/chart" uri="{C3380CC4-5D6E-409C-BE32-E72D297353CC}">
              <c16:uniqueId val="{00000000-707C-42C4-82EC-7C0201EE3BC7}"/>
            </c:ext>
          </c:extLst>
        </c:ser>
        <c:dLbls>
          <c:showLegendKey val="0"/>
          <c:showVal val="1"/>
          <c:showCatName val="0"/>
          <c:showSerName val="0"/>
          <c:showPercent val="0"/>
          <c:showBubbleSize val="0"/>
        </c:dLbls>
        <c:gapWidth val="100"/>
        <c:overlap val="-24"/>
        <c:axId val="555109007"/>
        <c:axId val="500586719"/>
      </c:barChart>
      <c:catAx>
        <c:axId val="55510900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0586719"/>
        <c:crosses val="autoZero"/>
        <c:auto val="1"/>
        <c:lblAlgn val="ctr"/>
        <c:lblOffset val="100"/>
        <c:noMultiLvlLbl val="0"/>
      </c:catAx>
      <c:valAx>
        <c:axId val="500586719"/>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109007"/>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0"/>
          <c:y val="0.9261306367281732"/>
          <c:w val="0.98585426082094785"/>
          <c:h val="6.999836017305355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2.10 Victimizaciones de ciberdelincuencia sexual según sexo. </a:t>
            </a:r>
          </a:p>
          <a:p>
            <a:pPr>
              <a:defRPr lang="es-ES" sz="1100" b="1">
                <a:solidFill>
                  <a:sysClr val="windowText" lastClr="000000"/>
                </a:solidFill>
              </a:defRPr>
            </a:pPr>
            <a:r>
              <a:rPr lang="es-ES" sz="1100" b="1" i="0" u="none" strike="noStrike" kern="1200" spc="0" baseline="0">
                <a:solidFill>
                  <a:sysClr val="windowText" lastClr="000000"/>
                </a:solidFill>
                <a:latin typeface="+mn-lt"/>
                <a:ea typeface="+mn-ea"/>
                <a:cs typeface="+mn-cs"/>
              </a:rPr>
              <a:t>Comunidad de Madrid, desde 2011.</a:t>
            </a:r>
          </a:p>
          <a:p>
            <a:pPr>
              <a:defRPr lang="es-ES" sz="1100" b="1">
                <a:solidFill>
                  <a:sysClr val="windowText" lastClr="000000"/>
                </a:solidFill>
              </a:defRPr>
            </a:pPr>
            <a:endParaRPr lang="es-ES" sz="1100" b="1" i="0" u="none" strike="noStrike" kern="1200" spc="0" baseline="0">
              <a:solidFill>
                <a:sysClr val="windowText" lastClr="000000"/>
              </a:solidFill>
              <a:latin typeface="+mn-lt"/>
              <a:ea typeface="+mn-ea"/>
              <a:cs typeface="+mn-cs"/>
            </a:endParaRPr>
          </a:p>
        </c:rich>
      </c:tx>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9202438404876809E-2"/>
          <c:y val="0.11567474048442906"/>
          <c:w val="0.88823503513673696"/>
          <c:h val="0.7394710940737671"/>
        </c:manualLayout>
      </c:layout>
      <c:barChart>
        <c:barDir val="col"/>
        <c:grouping val="stacked"/>
        <c:varyColors val="0"/>
        <c:ser>
          <c:idx val="1"/>
          <c:order val="1"/>
          <c:tx>
            <c:strRef>
              <c:f>'2.VIOLENCIA SEXUAL'!$D$112</c:f>
              <c:strCache>
                <c:ptCount val="1"/>
                <c:pt idx="0">
                  <c:v>Mujeres</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SEXUAL'!$E$112:$R$112</c15:sqref>
                  </c15:fullRef>
                </c:ext>
              </c:extLst>
              <c:f>'2.VIOLENCIA SEXUAL'!$F$112:$R$112</c:f>
              <c:numCache>
                <c:formatCode>General</c:formatCode>
                <c:ptCount val="13"/>
                <c:pt idx="0">
                  <c:v>24</c:v>
                </c:pt>
                <c:pt idx="1">
                  <c:v>28</c:v>
                </c:pt>
                <c:pt idx="2">
                  <c:v>55</c:v>
                </c:pt>
                <c:pt idx="3">
                  <c:v>61</c:v>
                </c:pt>
                <c:pt idx="4">
                  <c:v>78</c:v>
                </c:pt>
                <c:pt idx="5">
                  <c:v>87</c:v>
                </c:pt>
                <c:pt idx="6">
                  <c:v>82</c:v>
                </c:pt>
                <c:pt idx="7">
                  <c:v>87</c:v>
                </c:pt>
                <c:pt idx="8">
                  <c:v>114</c:v>
                </c:pt>
                <c:pt idx="9">
                  <c:v>104</c:v>
                </c:pt>
                <c:pt idx="10">
                  <c:v>115</c:v>
                </c:pt>
                <c:pt idx="11" formatCode="#,##0">
                  <c:v>98</c:v>
                </c:pt>
                <c:pt idx="12" formatCode="#,##0">
                  <c:v>104</c:v>
                </c:pt>
              </c:numCache>
            </c:numRef>
          </c:val>
          <c:extLst>
            <c:ext xmlns:c16="http://schemas.microsoft.com/office/drawing/2014/chart" uri="{C3380CC4-5D6E-409C-BE32-E72D297353CC}">
              <c16:uniqueId val="{00000001-589C-4DEC-89FE-A979128FD9E2}"/>
            </c:ext>
          </c:extLst>
        </c:ser>
        <c:ser>
          <c:idx val="2"/>
          <c:order val="2"/>
          <c:tx>
            <c:strRef>
              <c:f>'2.VIOLENCIA SEXUAL'!$D$113</c:f>
              <c:strCache>
                <c:ptCount val="1"/>
                <c:pt idx="0">
                  <c:v>Hombres</c:v>
                </c:pt>
              </c:strCache>
            </c:strRef>
          </c:tx>
          <c:spPr>
            <a:solidFill>
              <a:schemeClr val="accent3"/>
            </a:solidFill>
            <a:ln>
              <a:solidFill>
                <a:schemeClr val="accent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SEXUAL'!$E$113:$R$113</c15:sqref>
                  </c15:fullRef>
                </c:ext>
              </c:extLst>
              <c:f>'2.VIOLENCIA SEXUAL'!$F$113:$R$113</c:f>
              <c:numCache>
                <c:formatCode>General</c:formatCode>
                <c:ptCount val="13"/>
                <c:pt idx="0">
                  <c:v>15</c:v>
                </c:pt>
                <c:pt idx="1">
                  <c:v>20</c:v>
                </c:pt>
                <c:pt idx="2">
                  <c:v>37</c:v>
                </c:pt>
                <c:pt idx="3">
                  <c:v>31</c:v>
                </c:pt>
                <c:pt idx="4">
                  <c:v>32</c:v>
                </c:pt>
                <c:pt idx="5">
                  <c:v>50</c:v>
                </c:pt>
                <c:pt idx="6">
                  <c:v>58</c:v>
                </c:pt>
                <c:pt idx="7">
                  <c:v>55</c:v>
                </c:pt>
                <c:pt idx="8">
                  <c:v>99</c:v>
                </c:pt>
                <c:pt idx="9">
                  <c:v>102</c:v>
                </c:pt>
                <c:pt idx="10">
                  <c:v>51</c:v>
                </c:pt>
                <c:pt idx="11" formatCode="#,##0">
                  <c:v>31</c:v>
                </c:pt>
                <c:pt idx="12" formatCode="#,##0">
                  <c:v>39</c:v>
                </c:pt>
              </c:numCache>
            </c:numRef>
          </c:val>
          <c:extLst>
            <c:ext xmlns:c16="http://schemas.microsoft.com/office/drawing/2014/chart" uri="{C3380CC4-5D6E-409C-BE32-E72D297353CC}">
              <c16:uniqueId val="{00000002-589C-4DEC-89FE-A979128FD9E2}"/>
            </c:ext>
          </c:extLst>
        </c:ser>
        <c:dLbls>
          <c:showLegendKey val="0"/>
          <c:showVal val="0"/>
          <c:showCatName val="0"/>
          <c:showSerName val="0"/>
          <c:showPercent val="0"/>
          <c:showBubbleSize val="0"/>
        </c:dLbls>
        <c:gapWidth val="25"/>
        <c:overlap val="100"/>
        <c:axId val="787860416"/>
        <c:axId val="787861856"/>
      </c:barChart>
      <c:lineChart>
        <c:grouping val="standard"/>
        <c:varyColors val="0"/>
        <c:ser>
          <c:idx val="0"/>
          <c:order val="0"/>
          <c:tx>
            <c:strRef>
              <c:f>'2.VIOLENCIA SEXUAL'!$D$111</c:f>
              <c:strCache>
                <c:ptCount val="1"/>
                <c:pt idx="0">
                  <c:v>SEXO -Total (N)</c:v>
                </c:pt>
              </c:strCache>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SEXUAL'!$E$111:$R$111</c15:sqref>
                  </c15:fullRef>
                </c:ext>
              </c:extLst>
              <c:f>'2.VIOLENCIA SEXUAL'!$F$111:$R$111</c:f>
              <c:numCache>
                <c:formatCode>General</c:formatCode>
                <c:ptCount val="13"/>
                <c:pt idx="0">
                  <c:v>41</c:v>
                </c:pt>
                <c:pt idx="1">
                  <c:v>48</c:v>
                </c:pt>
                <c:pt idx="2">
                  <c:v>92</c:v>
                </c:pt>
                <c:pt idx="3">
                  <c:v>92</c:v>
                </c:pt>
                <c:pt idx="4">
                  <c:v>110</c:v>
                </c:pt>
                <c:pt idx="5" formatCode="#,##0">
                  <c:v>137</c:v>
                </c:pt>
                <c:pt idx="6" formatCode="#,##0">
                  <c:v>142</c:v>
                </c:pt>
                <c:pt idx="7" formatCode="#,##0">
                  <c:v>142</c:v>
                </c:pt>
                <c:pt idx="8" formatCode="#,##0">
                  <c:v>213</c:v>
                </c:pt>
                <c:pt idx="9" formatCode="#,##0">
                  <c:v>206</c:v>
                </c:pt>
                <c:pt idx="10" formatCode="#,##0">
                  <c:v>167</c:v>
                </c:pt>
                <c:pt idx="11" formatCode="#,##0">
                  <c:v>129</c:v>
                </c:pt>
                <c:pt idx="12" formatCode="#,##0">
                  <c:v>143</c:v>
                </c:pt>
              </c:numCache>
            </c:numRef>
          </c:val>
          <c:smooth val="0"/>
          <c:extLst>
            <c:ext xmlns:c16="http://schemas.microsoft.com/office/drawing/2014/chart" uri="{C3380CC4-5D6E-409C-BE32-E72D297353CC}">
              <c16:uniqueId val="{00000000-589C-4DEC-89FE-A979128FD9E2}"/>
            </c:ext>
          </c:extLst>
        </c:ser>
        <c:dLbls>
          <c:showLegendKey val="0"/>
          <c:showVal val="0"/>
          <c:showCatName val="0"/>
          <c:showSerName val="0"/>
          <c:showPercent val="0"/>
          <c:showBubbleSize val="0"/>
        </c:dLbls>
        <c:marker val="1"/>
        <c:smooth val="0"/>
        <c:axId val="787860416"/>
        <c:axId val="787861856"/>
      </c:lineChart>
      <c:catAx>
        <c:axId val="78786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87861856"/>
        <c:crosses val="autoZero"/>
        <c:auto val="1"/>
        <c:lblAlgn val="ctr"/>
        <c:lblOffset val="100"/>
        <c:noMultiLvlLbl val="0"/>
      </c:catAx>
      <c:valAx>
        <c:axId val="78786185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87860416"/>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2.10. Victimizaciones de ciberdelincuencia sexual por grupo de edad. </a:t>
            </a:r>
          </a:p>
          <a:p>
            <a:pPr>
              <a:defRPr lang="es-ES" sz="1100" b="1">
                <a:solidFill>
                  <a:sysClr val="windowText" lastClr="000000"/>
                </a:solidFill>
              </a:defRPr>
            </a:pPr>
            <a:r>
              <a:rPr lang="es-ES" sz="1100" b="1" i="0" u="none" strike="noStrike" kern="1200" spc="0" baseline="0">
                <a:solidFill>
                  <a:sysClr val="windowText" lastClr="000000"/>
                </a:solidFill>
                <a:latin typeface="+mn-lt"/>
                <a:ea typeface="+mn-ea"/>
                <a:cs typeface="+mn-cs"/>
              </a:rPr>
              <a:t>Comunidad de Madrid, desde 2011.</a:t>
            </a:r>
          </a:p>
        </c:rich>
      </c:tx>
      <c:layout>
        <c:manualLayout>
          <c:xMode val="edge"/>
          <c:yMode val="edge"/>
          <c:x val="0.11135353535353536"/>
          <c:y val="3.5221139730415053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6796309552215067E-2"/>
          <c:y val="0.14117296587926509"/>
          <c:w val="0.86269863994273444"/>
          <c:h val="0.67041784776902891"/>
        </c:manualLayout>
      </c:layout>
      <c:barChart>
        <c:barDir val="col"/>
        <c:grouping val="stacked"/>
        <c:varyColors val="0"/>
        <c:ser>
          <c:idx val="14"/>
          <c:order val="14"/>
          <c:tx>
            <c:strRef>
              <c:f>'2.VIOLENCIA SEXUAL'!$D$125</c:f>
              <c:strCache>
                <c:ptCount val="1"/>
                <c:pt idx="0">
                  <c:v>Menores de edad</c:v>
                </c:pt>
              </c:strCache>
            </c:strRef>
          </c:tx>
          <c:spPr>
            <a:solidFill>
              <a:schemeClr val="accent5">
                <a:lumMod val="60000"/>
                <a:lumOff val="40000"/>
              </a:schemeClr>
            </a:solidFill>
            <a:ln w="25400">
              <a:solidFill>
                <a:schemeClr val="accent5">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SEXUAL'!$E$125:$R$125</c15:sqref>
                  </c15:fullRef>
                </c:ext>
              </c:extLst>
              <c:f>'2.VIOLENCIA SEXUAL'!$F$125:$R$125</c:f>
              <c:numCache>
                <c:formatCode>0%</c:formatCode>
                <c:ptCount val="13"/>
                <c:pt idx="0">
                  <c:v>0.41463414634146339</c:v>
                </c:pt>
                <c:pt idx="1">
                  <c:v>0.64583333333333337</c:v>
                </c:pt>
                <c:pt idx="2">
                  <c:v>0.60869565217391308</c:v>
                </c:pt>
                <c:pt idx="3">
                  <c:v>0.66304347826086951</c:v>
                </c:pt>
                <c:pt idx="4">
                  <c:v>0.65454545454545454</c:v>
                </c:pt>
                <c:pt idx="5">
                  <c:v>0.72992700729927007</c:v>
                </c:pt>
                <c:pt idx="6">
                  <c:v>0.69718309859154926</c:v>
                </c:pt>
                <c:pt idx="7">
                  <c:v>0.87323943661971826</c:v>
                </c:pt>
                <c:pt idx="8">
                  <c:v>0.83098591549295775</c:v>
                </c:pt>
                <c:pt idx="9">
                  <c:v>0.83009708737864074</c:v>
                </c:pt>
                <c:pt idx="10">
                  <c:v>0.88622754491017963</c:v>
                </c:pt>
                <c:pt idx="11">
                  <c:v>0.8294573643410853</c:v>
                </c:pt>
                <c:pt idx="12">
                  <c:v>0.91608391608391615</c:v>
                </c:pt>
              </c:numCache>
            </c:numRef>
          </c:val>
          <c:extLst>
            <c:ext xmlns:c16="http://schemas.microsoft.com/office/drawing/2014/chart" uri="{C3380CC4-5D6E-409C-BE32-E72D297353CC}">
              <c16:uniqueId val="{00000000-45D9-444F-BB36-19EDAF82C15B}"/>
            </c:ext>
          </c:extLst>
        </c:ser>
        <c:ser>
          <c:idx val="15"/>
          <c:order val="15"/>
          <c:tx>
            <c:strRef>
              <c:f>'2.VIOLENCIA SEXUAL'!$D$126</c:f>
              <c:strCache>
                <c:ptCount val="1"/>
                <c:pt idx="0">
                  <c:v>18-25 años</c:v>
                </c:pt>
              </c:strCache>
            </c:strRef>
          </c:tx>
          <c:spPr>
            <a:solidFill>
              <a:schemeClr val="accent5">
                <a:lumMod val="75000"/>
              </a:schemeClr>
            </a:solidFill>
            <a:ln w="25400">
              <a:solidFill>
                <a:schemeClr val="accent5">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SEXUAL'!$E$126:$R$126</c15:sqref>
                  </c15:fullRef>
                </c:ext>
              </c:extLst>
              <c:f>'2.VIOLENCIA SEXUAL'!$F$126:$R$126</c:f>
              <c:numCache>
                <c:formatCode>0%</c:formatCode>
                <c:ptCount val="13"/>
                <c:pt idx="0">
                  <c:v>4.878048780487805E-2</c:v>
                </c:pt>
                <c:pt idx="1">
                  <c:v>2.0833333333333332E-2</c:v>
                </c:pt>
                <c:pt idx="2">
                  <c:v>0.10869565217391304</c:v>
                </c:pt>
                <c:pt idx="3">
                  <c:v>5.434782608695652E-2</c:v>
                </c:pt>
                <c:pt idx="4">
                  <c:v>7.2727272727272724E-2</c:v>
                </c:pt>
                <c:pt idx="5">
                  <c:v>3.6496350364963501E-2</c:v>
                </c:pt>
                <c:pt idx="6">
                  <c:v>5.6338028169014086E-2</c:v>
                </c:pt>
                <c:pt idx="7">
                  <c:v>7.0422535211267609E-2</c:v>
                </c:pt>
                <c:pt idx="8">
                  <c:v>6.5727699530516437E-2</c:v>
                </c:pt>
                <c:pt idx="9">
                  <c:v>7.7669902912621352E-2</c:v>
                </c:pt>
                <c:pt idx="10">
                  <c:v>3.5928143712574849E-2</c:v>
                </c:pt>
                <c:pt idx="11">
                  <c:v>6.9767441860465115E-2</c:v>
                </c:pt>
                <c:pt idx="12">
                  <c:v>3.4965034965034968E-2</c:v>
                </c:pt>
              </c:numCache>
            </c:numRef>
          </c:val>
          <c:extLst>
            <c:ext xmlns:c16="http://schemas.microsoft.com/office/drawing/2014/chart" uri="{C3380CC4-5D6E-409C-BE32-E72D297353CC}">
              <c16:uniqueId val="{00000009-45D9-444F-BB36-19EDAF82C15B}"/>
            </c:ext>
          </c:extLst>
        </c:ser>
        <c:ser>
          <c:idx val="16"/>
          <c:order val="16"/>
          <c:tx>
            <c:strRef>
              <c:f>'2.VIOLENCIA SEXUAL'!$D$127</c:f>
              <c:strCache>
                <c:ptCount val="1"/>
                <c:pt idx="0">
                  <c:v>26-40 años </c:v>
                </c:pt>
              </c:strCache>
            </c:strRef>
          </c:tx>
          <c:spPr>
            <a:solidFill>
              <a:schemeClr val="accent2">
                <a:lumMod val="60000"/>
                <a:lumOff val="40000"/>
              </a:schemeClr>
            </a:solidFill>
            <a:ln w="25400">
              <a:solidFill>
                <a:schemeClr val="accent2">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SEXUAL'!$E$127:$R$127</c15:sqref>
                  </c15:fullRef>
                </c:ext>
              </c:extLst>
              <c:f>'2.VIOLENCIA SEXUAL'!$F$127:$R$127</c:f>
              <c:numCache>
                <c:formatCode>0%</c:formatCode>
                <c:ptCount val="13"/>
                <c:pt idx="0">
                  <c:v>0.26829268292682928</c:v>
                </c:pt>
                <c:pt idx="1">
                  <c:v>0.1875</c:v>
                </c:pt>
                <c:pt idx="2">
                  <c:v>0.10869565217391304</c:v>
                </c:pt>
                <c:pt idx="3">
                  <c:v>0.11956521739130435</c:v>
                </c:pt>
                <c:pt idx="4">
                  <c:v>7.2727272727272724E-2</c:v>
                </c:pt>
                <c:pt idx="5">
                  <c:v>9.4890510948905105E-2</c:v>
                </c:pt>
                <c:pt idx="6">
                  <c:v>0.11267605633802817</c:v>
                </c:pt>
                <c:pt idx="7">
                  <c:v>2.1126760563380281E-2</c:v>
                </c:pt>
                <c:pt idx="8">
                  <c:v>4.6948356807511735E-2</c:v>
                </c:pt>
                <c:pt idx="9">
                  <c:v>4.3689320388349516E-2</c:v>
                </c:pt>
                <c:pt idx="10">
                  <c:v>2.9940119760479042E-2</c:v>
                </c:pt>
                <c:pt idx="11">
                  <c:v>7.7519379844961239E-2</c:v>
                </c:pt>
                <c:pt idx="12">
                  <c:v>2.7972027972027972E-2</c:v>
                </c:pt>
              </c:numCache>
            </c:numRef>
          </c:val>
          <c:extLst>
            <c:ext xmlns:c16="http://schemas.microsoft.com/office/drawing/2014/chart" uri="{C3380CC4-5D6E-409C-BE32-E72D297353CC}">
              <c16:uniqueId val="{0000000E-45D9-444F-BB36-19EDAF82C15B}"/>
            </c:ext>
          </c:extLst>
        </c:ser>
        <c:ser>
          <c:idx val="17"/>
          <c:order val="17"/>
          <c:tx>
            <c:strRef>
              <c:f>'2.VIOLENCIA SEXUAL'!$D$128</c:f>
              <c:strCache>
                <c:ptCount val="1"/>
                <c:pt idx="0">
                  <c:v>41-50 años</c:v>
                </c:pt>
              </c:strCache>
            </c:strRef>
          </c:tx>
          <c:spPr>
            <a:solidFill>
              <a:schemeClr val="accent2"/>
            </a:solidFill>
            <a:ln w="25400">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SEXUAL'!$E$128:$R$128</c15:sqref>
                  </c15:fullRef>
                </c:ext>
              </c:extLst>
              <c:f>'2.VIOLENCIA SEXUAL'!$F$128:$R$128</c:f>
              <c:numCache>
                <c:formatCode>0%</c:formatCode>
                <c:ptCount val="13"/>
                <c:pt idx="0">
                  <c:v>0.17073170731707318</c:v>
                </c:pt>
                <c:pt idx="1">
                  <c:v>6.25E-2</c:v>
                </c:pt>
                <c:pt idx="2">
                  <c:v>9.7826086956521743E-2</c:v>
                </c:pt>
                <c:pt idx="3">
                  <c:v>8.6956521739130432E-2</c:v>
                </c:pt>
                <c:pt idx="4">
                  <c:v>0.15454545454545454</c:v>
                </c:pt>
                <c:pt idx="5">
                  <c:v>0.10218978102189781</c:v>
                </c:pt>
                <c:pt idx="6">
                  <c:v>7.746478873239436E-2</c:v>
                </c:pt>
                <c:pt idx="7">
                  <c:v>1.4084507042253521E-2</c:v>
                </c:pt>
                <c:pt idx="8">
                  <c:v>3.2863849765258218E-2</c:v>
                </c:pt>
                <c:pt idx="9">
                  <c:v>2.9126213592233011E-2</c:v>
                </c:pt>
                <c:pt idx="10">
                  <c:v>3.5928143712574849E-2</c:v>
                </c:pt>
                <c:pt idx="11">
                  <c:v>2.3255813953488372E-2</c:v>
                </c:pt>
                <c:pt idx="12">
                  <c:v>1.3986013986013986E-2</c:v>
                </c:pt>
              </c:numCache>
            </c:numRef>
          </c:val>
          <c:extLst>
            <c:ext xmlns:c16="http://schemas.microsoft.com/office/drawing/2014/chart" uri="{C3380CC4-5D6E-409C-BE32-E72D297353CC}">
              <c16:uniqueId val="{00000015-45D9-444F-BB36-19EDAF82C15B}"/>
            </c:ext>
          </c:extLst>
        </c:ser>
        <c:ser>
          <c:idx val="18"/>
          <c:order val="18"/>
          <c:tx>
            <c:strRef>
              <c:f>'2.VIOLENCIA SEXUAL'!$D$129</c:f>
              <c:strCache>
                <c:ptCount val="1"/>
                <c:pt idx="0">
                  <c:v>51-65 años</c:v>
                </c:pt>
              </c:strCache>
            </c:strRef>
          </c:tx>
          <c:spPr>
            <a:solidFill>
              <a:srgbClr val="C00000"/>
            </a:solidFill>
            <a:ln w="25400">
              <a:solidFill>
                <a:srgbClr val="C00000"/>
              </a:solidFill>
            </a:ln>
            <a:effectLst/>
          </c:spPr>
          <c:invertIfNegative val="0"/>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SEXUAL'!$E$129:$R$129</c15:sqref>
                  </c15:fullRef>
                </c:ext>
              </c:extLst>
              <c:f>'2.VIOLENCIA SEXUAL'!$F$129:$R$129</c:f>
              <c:numCache>
                <c:formatCode>0%</c:formatCode>
                <c:ptCount val="13"/>
                <c:pt idx="0">
                  <c:v>0</c:v>
                </c:pt>
                <c:pt idx="1">
                  <c:v>2.0833333333333332E-2</c:v>
                </c:pt>
                <c:pt idx="2">
                  <c:v>3.2608695652173912E-2</c:v>
                </c:pt>
                <c:pt idx="3">
                  <c:v>3.2608695652173912E-2</c:v>
                </c:pt>
                <c:pt idx="4">
                  <c:v>2.7272727272727271E-2</c:v>
                </c:pt>
                <c:pt idx="5">
                  <c:v>1.4598540145985401E-2</c:v>
                </c:pt>
                <c:pt idx="6">
                  <c:v>2.8169014084507043E-2</c:v>
                </c:pt>
                <c:pt idx="7">
                  <c:v>1.4084507042253521E-2</c:v>
                </c:pt>
                <c:pt idx="8">
                  <c:v>9.3896713615023476E-3</c:v>
                </c:pt>
                <c:pt idx="9">
                  <c:v>9.7087378640776691E-3</c:v>
                </c:pt>
                <c:pt idx="10">
                  <c:v>5.9880239520958087E-3</c:v>
                </c:pt>
                <c:pt idx="11">
                  <c:v>0</c:v>
                </c:pt>
                <c:pt idx="12">
                  <c:v>6.993006993006993E-3</c:v>
                </c:pt>
              </c:numCache>
            </c:numRef>
          </c:val>
          <c:extLst>
            <c:ext xmlns:c16="http://schemas.microsoft.com/office/drawing/2014/chart" uri="{C3380CC4-5D6E-409C-BE32-E72D297353CC}">
              <c16:uniqueId val="{00000016-45D9-444F-BB36-19EDAF82C15B}"/>
            </c:ext>
          </c:extLst>
        </c:ser>
        <c:ser>
          <c:idx val="19"/>
          <c:order val="19"/>
          <c:tx>
            <c:strRef>
              <c:f>'2.VIOLENCIA SEXUAL'!$D$130</c:f>
              <c:strCache>
                <c:ptCount val="1"/>
                <c:pt idx="0">
                  <c:v>Mayores de 65 años</c:v>
                </c:pt>
              </c:strCache>
            </c:strRef>
          </c:tx>
          <c:spPr>
            <a:solidFill>
              <a:schemeClr val="tx2"/>
            </a:solidFill>
            <a:ln w="25400">
              <a:solidFill>
                <a:schemeClr val="tx2"/>
              </a:solidFill>
            </a:ln>
            <a:effectLst/>
          </c:spPr>
          <c:invertIfNegative val="0"/>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SEXUAL'!$E$130:$R$130</c15:sqref>
                  </c15:fullRef>
                </c:ext>
              </c:extLst>
              <c:f>'2.VIOLENCIA SEXUAL'!$F$130:$R$130</c:f>
              <c:numCache>
                <c:formatCode>0%</c:formatCode>
                <c:ptCount val="13"/>
                <c:pt idx="0">
                  <c:v>0</c:v>
                </c:pt>
                <c:pt idx="1">
                  <c:v>4.1666666666666664E-2</c:v>
                </c:pt>
                <c:pt idx="2">
                  <c:v>0</c:v>
                </c:pt>
                <c:pt idx="3">
                  <c:v>1.0869565217391304E-2</c:v>
                </c:pt>
                <c:pt idx="4">
                  <c:v>1.8181818181818181E-2</c:v>
                </c:pt>
                <c:pt idx="5">
                  <c:v>1.4598540145985401E-2</c:v>
                </c:pt>
                <c:pt idx="6">
                  <c:v>1.4084507042253521E-2</c:v>
                </c:pt>
                <c:pt idx="7">
                  <c:v>0</c:v>
                </c:pt>
                <c:pt idx="8">
                  <c:v>4.6948356807511738E-3</c:v>
                </c:pt>
                <c:pt idx="9">
                  <c:v>4.8543689320388345E-3</c:v>
                </c:pt>
                <c:pt idx="10">
                  <c:v>5.9880239520958087E-3</c:v>
                </c:pt>
                <c:pt idx="11">
                  <c:v>0</c:v>
                </c:pt>
                <c:pt idx="12">
                  <c:v>0</c:v>
                </c:pt>
              </c:numCache>
            </c:numRef>
          </c:val>
          <c:extLst>
            <c:ext xmlns:c16="http://schemas.microsoft.com/office/drawing/2014/chart" uri="{C3380CC4-5D6E-409C-BE32-E72D297353CC}">
              <c16:uniqueId val="{00000017-45D9-444F-BB36-19EDAF82C15B}"/>
            </c:ext>
          </c:extLst>
        </c:ser>
        <c:ser>
          <c:idx val="20"/>
          <c:order val="20"/>
          <c:tx>
            <c:strRef>
              <c:f>'2.VIOLENCIA SEXUAL'!$D$131</c:f>
              <c:strCache>
                <c:ptCount val="1"/>
                <c:pt idx="0">
                  <c:v>Edad desconocida</c:v>
                </c:pt>
              </c:strCache>
            </c:strRef>
          </c:tx>
          <c:spPr>
            <a:solidFill>
              <a:schemeClr val="accent3"/>
            </a:solidFill>
            <a:ln w="25400">
              <a:solidFill>
                <a:schemeClr val="accent3"/>
              </a:solidFill>
            </a:ln>
            <a:effectLst/>
          </c:spPr>
          <c:invertIfNegative val="0"/>
          <c:cat>
            <c:strRef>
              <c:extLst>
                <c:ext xmlns:c15="http://schemas.microsoft.com/office/drawing/2012/chart" uri="{02D57815-91ED-43cb-92C2-25804820EDAC}">
                  <c15:fullRef>
                    <c15:sqref>'2.VIOLENCIA SEXUAL'!$E$110:$R$110</c15:sqref>
                  </c15:fullRef>
                </c:ext>
              </c:extLst>
              <c:f>'2.VIOLENCIA SEXUAL'!$F$110:$R$110</c:f>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SEXUAL'!$E$131:$R$131</c15:sqref>
                  </c15:fullRef>
                </c:ext>
              </c:extLst>
              <c:f>'2.VIOLENCIA SEXUAL'!$F$131:$R$131</c:f>
              <c:numCache>
                <c:formatCode>0%</c:formatCode>
                <c:ptCount val="13"/>
                <c:pt idx="0">
                  <c:v>9.7560975609756101E-2</c:v>
                </c:pt>
                <c:pt idx="1">
                  <c:v>2.0833333333333332E-2</c:v>
                </c:pt>
                <c:pt idx="2">
                  <c:v>4.3478260869565216E-2</c:v>
                </c:pt>
                <c:pt idx="3">
                  <c:v>3.2608695652173912E-2</c:v>
                </c:pt>
                <c:pt idx="4">
                  <c:v>0</c:v>
                </c:pt>
                <c:pt idx="5">
                  <c:v>7.2992700729927005E-3</c:v>
                </c:pt>
                <c:pt idx="6">
                  <c:v>1.4084507042253521E-2</c:v>
                </c:pt>
                <c:pt idx="7">
                  <c:v>7.0422535211267607E-3</c:v>
                </c:pt>
                <c:pt idx="8">
                  <c:v>9.3896713615023476E-3</c:v>
                </c:pt>
                <c:pt idx="9">
                  <c:v>4.8543689320388345E-3</c:v>
                </c:pt>
                <c:pt idx="10">
                  <c:v>0</c:v>
                </c:pt>
                <c:pt idx="11">
                  <c:v>0</c:v>
                </c:pt>
                <c:pt idx="12">
                  <c:v>0</c:v>
                </c:pt>
              </c:numCache>
            </c:numRef>
          </c:val>
          <c:extLst>
            <c:ext xmlns:c16="http://schemas.microsoft.com/office/drawing/2014/chart" uri="{C3380CC4-5D6E-409C-BE32-E72D297353CC}">
              <c16:uniqueId val="{00000018-45D9-444F-BB36-19EDAF82C15B}"/>
            </c:ext>
          </c:extLst>
        </c:ser>
        <c:dLbls>
          <c:showLegendKey val="0"/>
          <c:showVal val="0"/>
          <c:showCatName val="0"/>
          <c:showSerName val="0"/>
          <c:showPercent val="0"/>
          <c:showBubbleSize val="0"/>
        </c:dLbls>
        <c:gapWidth val="25"/>
        <c:overlap val="100"/>
        <c:axId val="1456334952"/>
        <c:axId val="1456341432"/>
        <c:extLst>
          <c:ext xmlns:c15="http://schemas.microsoft.com/office/drawing/2012/chart" uri="{02D57815-91ED-43cb-92C2-25804820EDAC}">
            <c15:filteredBarSeries>
              <c15:ser>
                <c:idx val="0"/>
                <c:order val="0"/>
                <c:tx>
                  <c:strRef>
                    <c:extLst>
                      <c:ext uri="{02D57815-91ED-43cb-92C2-25804820EDAC}">
                        <c15:formulaRef>
                          <c15:sqref>'2.VIOLENCIA SEXUAL'!$D$111</c15:sqref>
                        </c15:formulaRef>
                      </c:ext>
                    </c:extLst>
                    <c:strCache>
                      <c:ptCount val="1"/>
                      <c:pt idx="0">
                        <c:v>SEXO -Total (N)</c:v>
                      </c:pt>
                    </c:strCache>
                  </c:strRef>
                </c:tx>
                <c:spPr>
                  <a:solidFill>
                    <a:schemeClr val="accent1"/>
                  </a:solidFill>
                  <a:ln>
                    <a:noFill/>
                  </a:ln>
                  <a:effectLst/>
                </c:spPr>
                <c:invertIfNegative val="0"/>
                <c:cat>
                  <c:strRef>
                    <c:extLst>
                      <c:ex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uri="{02D57815-91ED-43cb-92C2-25804820EDAC}">
                        <c15:fullRef>
                          <c15:sqref>'2.VIOLENCIA SEXUAL'!$E$111:$R$111</c15:sqref>
                        </c15:fullRef>
                        <c15:formulaRef>
                          <c15:sqref>'2.VIOLENCIA SEXUAL'!$F$111:$R$111</c15:sqref>
                        </c15:formulaRef>
                      </c:ext>
                    </c:extLst>
                    <c:numCache>
                      <c:formatCode>General</c:formatCode>
                      <c:ptCount val="13"/>
                      <c:pt idx="0">
                        <c:v>41</c:v>
                      </c:pt>
                      <c:pt idx="1">
                        <c:v>48</c:v>
                      </c:pt>
                      <c:pt idx="2">
                        <c:v>92</c:v>
                      </c:pt>
                      <c:pt idx="3">
                        <c:v>92</c:v>
                      </c:pt>
                      <c:pt idx="4">
                        <c:v>110</c:v>
                      </c:pt>
                      <c:pt idx="5" formatCode="#,##0">
                        <c:v>137</c:v>
                      </c:pt>
                      <c:pt idx="6" formatCode="#,##0">
                        <c:v>142</c:v>
                      </c:pt>
                      <c:pt idx="7" formatCode="#,##0">
                        <c:v>142</c:v>
                      </c:pt>
                      <c:pt idx="8" formatCode="#,##0">
                        <c:v>213</c:v>
                      </c:pt>
                      <c:pt idx="9" formatCode="#,##0">
                        <c:v>206</c:v>
                      </c:pt>
                      <c:pt idx="10" formatCode="#,##0">
                        <c:v>167</c:v>
                      </c:pt>
                      <c:pt idx="11" formatCode="#,##0">
                        <c:v>129</c:v>
                      </c:pt>
                      <c:pt idx="12" formatCode="#,##0">
                        <c:v>143</c:v>
                      </c:pt>
                    </c:numCache>
                  </c:numRef>
                </c:val>
                <c:extLst>
                  <c:ext xmlns:c16="http://schemas.microsoft.com/office/drawing/2014/chart" uri="{C3380CC4-5D6E-409C-BE32-E72D297353CC}">
                    <c16:uniqueId val="{00000019-45D9-444F-BB36-19EDAF82C15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'2.VIOLENCIA SEXUAL'!$D$112</c15:sqref>
                        </c15:formulaRef>
                      </c:ext>
                    </c:extLst>
                    <c:strCache>
                      <c:ptCount val="1"/>
                      <c:pt idx="0">
                        <c:v>Mujeres</c:v>
                      </c:pt>
                    </c:strCache>
                  </c:strRef>
                </c:tx>
                <c:spPr>
                  <a:solidFill>
                    <a:schemeClr val="accent2"/>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SEXUAL'!$E$112:$R$112</c15:sqref>
                        </c15:fullRef>
                        <c15:formulaRef>
                          <c15:sqref>'2.VIOLENCIA SEXUAL'!$F$112:$R$112</c15:sqref>
                        </c15:formulaRef>
                      </c:ext>
                    </c:extLst>
                    <c:numCache>
                      <c:formatCode>General</c:formatCode>
                      <c:ptCount val="13"/>
                      <c:pt idx="0">
                        <c:v>24</c:v>
                      </c:pt>
                      <c:pt idx="1">
                        <c:v>28</c:v>
                      </c:pt>
                      <c:pt idx="2">
                        <c:v>55</c:v>
                      </c:pt>
                      <c:pt idx="3">
                        <c:v>61</c:v>
                      </c:pt>
                      <c:pt idx="4">
                        <c:v>78</c:v>
                      </c:pt>
                      <c:pt idx="5">
                        <c:v>87</c:v>
                      </c:pt>
                      <c:pt idx="6">
                        <c:v>82</c:v>
                      </c:pt>
                      <c:pt idx="7">
                        <c:v>87</c:v>
                      </c:pt>
                      <c:pt idx="8">
                        <c:v>114</c:v>
                      </c:pt>
                      <c:pt idx="9">
                        <c:v>104</c:v>
                      </c:pt>
                      <c:pt idx="10">
                        <c:v>115</c:v>
                      </c:pt>
                      <c:pt idx="11" formatCode="#,##0">
                        <c:v>98</c:v>
                      </c:pt>
                      <c:pt idx="12" formatCode="#,##0">
                        <c:v>104</c:v>
                      </c:pt>
                    </c:numCache>
                  </c:numRef>
                </c:val>
                <c:extLst xmlns:c15="http://schemas.microsoft.com/office/drawing/2012/chart">
                  <c:ext xmlns:c16="http://schemas.microsoft.com/office/drawing/2014/chart" uri="{C3380CC4-5D6E-409C-BE32-E72D297353CC}">
                    <c16:uniqueId val="{0000001A-45D9-444F-BB36-19EDAF82C15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'2.VIOLENCIA SEXUAL'!$D$113</c15:sqref>
                        </c15:formulaRef>
                      </c:ext>
                    </c:extLst>
                    <c:strCache>
                      <c:ptCount val="1"/>
                      <c:pt idx="0">
                        <c:v>Hombres</c:v>
                      </c:pt>
                    </c:strCache>
                  </c:strRef>
                </c:tx>
                <c:spPr>
                  <a:solidFill>
                    <a:schemeClr val="accent3"/>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SEXUAL'!$E$113:$R$113</c15:sqref>
                        </c15:fullRef>
                        <c15:formulaRef>
                          <c15:sqref>'2.VIOLENCIA SEXUAL'!$F$113:$R$113</c15:sqref>
                        </c15:formulaRef>
                      </c:ext>
                    </c:extLst>
                    <c:numCache>
                      <c:formatCode>General</c:formatCode>
                      <c:ptCount val="13"/>
                      <c:pt idx="0">
                        <c:v>15</c:v>
                      </c:pt>
                      <c:pt idx="1">
                        <c:v>20</c:v>
                      </c:pt>
                      <c:pt idx="2">
                        <c:v>37</c:v>
                      </c:pt>
                      <c:pt idx="3">
                        <c:v>31</c:v>
                      </c:pt>
                      <c:pt idx="4">
                        <c:v>32</c:v>
                      </c:pt>
                      <c:pt idx="5">
                        <c:v>50</c:v>
                      </c:pt>
                      <c:pt idx="6">
                        <c:v>58</c:v>
                      </c:pt>
                      <c:pt idx="7">
                        <c:v>55</c:v>
                      </c:pt>
                      <c:pt idx="8">
                        <c:v>99</c:v>
                      </c:pt>
                      <c:pt idx="9">
                        <c:v>102</c:v>
                      </c:pt>
                      <c:pt idx="10">
                        <c:v>51</c:v>
                      </c:pt>
                      <c:pt idx="11" formatCode="#,##0">
                        <c:v>31</c:v>
                      </c:pt>
                      <c:pt idx="12" formatCode="#,##0">
                        <c:v>39</c:v>
                      </c:pt>
                    </c:numCache>
                  </c:numRef>
                </c:val>
                <c:extLst xmlns:c15="http://schemas.microsoft.com/office/drawing/2012/chart">
                  <c:ext xmlns:c16="http://schemas.microsoft.com/office/drawing/2014/chart" uri="{C3380CC4-5D6E-409C-BE32-E72D297353CC}">
                    <c16:uniqueId val="{0000001B-45D9-444F-BB36-19EDAF82C15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'2.VIOLENCIA SEXUAL'!$D$114</c15:sqref>
                        </c15:formulaRef>
                      </c:ext>
                    </c:extLst>
                    <c:strCache>
                      <c:ptCount val="1"/>
                      <c:pt idx="0">
                        <c:v>Sexo desconocido</c:v>
                      </c:pt>
                    </c:strCache>
                  </c:strRef>
                </c:tx>
                <c:spPr>
                  <a:solidFill>
                    <a:schemeClr val="accent4"/>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SEXUAL'!$E$114:$R$114</c15:sqref>
                        </c15:fullRef>
                        <c15:formulaRef>
                          <c15:sqref>'2.VIOLENCIA SEXUAL'!$F$114:$R$114</c15:sqref>
                        </c15:formulaRef>
                      </c:ext>
                    </c:extLst>
                    <c:numCache>
                      <c:formatCode>General</c:formatCode>
                      <c:ptCount val="13"/>
                      <c:pt idx="0">
                        <c:v>2</c:v>
                      </c:pt>
                      <c:pt idx="1">
                        <c:v>0</c:v>
                      </c:pt>
                      <c:pt idx="2">
                        <c:v>0</c:v>
                      </c:pt>
                      <c:pt idx="3">
                        <c:v>0</c:v>
                      </c:pt>
                      <c:pt idx="4">
                        <c:v>0</c:v>
                      </c:pt>
                      <c:pt idx="5">
                        <c:v>0</c:v>
                      </c:pt>
                      <c:pt idx="6">
                        <c:v>2</c:v>
                      </c:pt>
                      <c:pt idx="7">
                        <c:v>0</c:v>
                      </c:pt>
                      <c:pt idx="8">
                        <c:v>0</c:v>
                      </c:pt>
                      <c:pt idx="9">
                        <c:v>0</c:v>
                      </c:pt>
                      <c:pt idx="10">
                        <c:v>1</c:v>
                      </c:pt>
                      <c:pt idx="11" formatCode="#,##0">
                        <c:v>0</c:v>
                      </c:pt>
                      <c:pt idx="12" formatCode="#,##0">
                        <c:v>0</c:v>
                      </c:pt>
                    </c:numCache>
                  </c:numRef>
                </c:val>
                <c:extLst xmlns:c15="http://schemas.microsoft.com/office/drawing/2012/chart">
                  <c:ext xmlns:c16="http://schemas.microsoft.com/office/drawing/2014/chart" uri="{C3380CC4-5D6E-409C-BE32-E72D297353CC}">
                    <c16:uniqueId val="{0000001C-45D9-444F-BB36-19EDAF82C15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'2.VIOLENCIA SEXUAL'!$D$115</c15:sqref>
                        </c15:formulaRef>
                      </c:ext>
                    </c:extLst>
                    <c:strCache>
                      <c:ptCount val="1"/>
                      <c:pt idx="0">
                        <c:v>Mujeres %</c:v>
                      </c:pt>
                    </c:strCache>
                  </c:strRef>
                </c:tx>
                <c:spPr>
                  <a:solidFill>
                    <a:schemeClr val="accent5"/>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SEXUAL'!$E$115:$R$115</c15:sqref>
                        </c15:fullRef>
                        <c15:formulaRef>
                          <c15:sqref>'2.VIOLENCIA SEXUAL'!$F$115:$R$115</c15:sqref>
                        </c15:formulaRef>
                      </c:ext>
                    </c:extLst>
                    <c:numCache>
                      <c:formatCode>0%</c:formatCode>
                      <c:ptCount val="13"/>
                      <c:pt idx="0">
                        <c:v>0.58536585365853655</c:v>
                      </c:pt>
                      <c:pt idx="1">
                        <c:v>0.58333333333333337</c:v>
                      </c:pt>
                      <c:pt idx="2">
                        <c:v>0.59782608695652173</c:v>
                      </c:pt>
                      <c:pt idx="3">
                        <c:v>0.66304347826086951</c:v>
                      </c:pt>
                      <c:pt idx="4">
                        <c:v>0.70909090909090911</c:v>
                      </c:pt>
                      <c:pt idx="5">
                        <c:v>0.63503649635036497</c:v>
                      </c:pt>
                      <c:pt idx="6">
                        <c:v>0.57746478873239437</c:v>
                      </c:pt>
                      <c:pt idx="7">
                        <c:v>0.61267605633802813</c:v>
                      </c:pt>
                      <c:pt idx="8">
                        <c:v>0.53521126760563376</c:v>
                      </c:pt>
                      <c:pt idx="9">
                        <c:v>0.50485436893203883</c:v>
                      </c:pt>
                      <c:pt idx="10">
                        <c:v>0.68862275449101795</c:v>
                      </c:pt>
                      <c:pt idx="11">
                        <c:v>0.75968992248062017</c:v>
                      </c:pt>
                      <c:pt idx="12">
                        <c:v>0.72727272727272729</c:v>
                      </c:pt>
                    </c:numCache>
                  </c:numRef>
                </c:val>
                <c:extLst xmlns:c15="http://schemas.microsoft.com/office/drawing/2012/chart">
                  <c:ext xmlns:c16="http://schemas.microsoft.com/office/drawing/2014/chart" uri="{C3380CC4-5D6E-409C-BE32-E72D297353CC}">
                    <c16:uniqueId val="{0000001D-45D9-444F-BB36-19EDAF82C15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'2.VIOLENCIA SEXUAL'!$D$116</c15:sqref>
                        </c15:formulaRef>
                      </c:ext>
                    </c:extLst>
                    <c:strCache>
                      <c:ptCount val="1"/>
                      <c:pt idx="0">
                        <c:v>EDAD - Total (N)</c:v>
                      </c:pt>
                    </c:strCache>
                  </c:strRef>
                </c:tx>
                <c:spPr>
                  <a:solidFill>
                    <a:schemeClr val="accent6"/>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SEXUAL'!$E$116:$R$116</c15:sqref>
                        </c15:fullRef>
                        <c15:formulaRef>
                          <c15:sqref>'2.VIOLENCIA SEXUAL'!$F$116:$R$116</c15:sqref>
                        </c15:formulaRef>
                      </c:ext>
                    </c:extLst>
                    <c:numCache>
                      <c:formatCode>General</c:formatCode>
                      <c:ptCount val="13"/>
                      <c:pt idx="0">
                        <c:v>41</c:v>
                      </c:pt>
                      <c:pt idx="1">
                        <c:v>48</c:v>
                      </c:pt>
                      <c:pt idx="2">
                        <c:v>92</c:v>
                      </c:pt>
                      <c:pt idx="3">
                        <c:v>92</c:v>
                      </c:pt>
                      <c:pt idx="4">
                        <c:v>110</c:v>
                      </c:pt>
                      <c:pt idx="5">
                        <c:v>137</c:v>
                      </c:pt>
                      <c:pt idx="6">
                        <c:v>142</c:v>
                      </c:pt>
                      <c:pt idx="7">
                        <c:v>142</c:v>
                      </c:pt>
                      <c:pt idx="8">
                        <c:v>213</c:v>
                      </c:pt>
                      <c:pt idx="9">
                        <c:v>206</c:v>
                      </c:pt>
                      <c:pt idx="10">
                        <c:v>167</c:v>
                      </c:pt>
                      <c:pt idx="11" formatCode="#,##0">
                        <c:v>129</c:v>
                      </c:pt>
                      <c:pt idx="12" formatCode="#,##0">
                        <c:v>143</c:v>
                      </c:pt>
                    </c:numCache>
                  </c:numRef>
                </c:val>
                <c:extLst xmlns:c15="http://schemas.microsoft.com/office/drawing/2012/chart">
                  <c:ext xmlns:c16="http://schemas.microsoft.com/office/drawing/2014/chart" uri="{C3380CC4-5D6E-409C-BE32-E72D297353CC}">
                    <c16:uniqueId val="{0000001E-45D9-444F-BB36-19EDAF82C15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'2.VIOLENCIA SEXUAL'!$D$117</c15:sqref>
                        </c15:formulaRef>
                      </c:ext>
                    </c:extLst>
                    <c:strCache>
                      <c:ptCount val="1"/>
                      <c:pt idx="0">
                        <c:v>Menores de edad</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SEXUAL'!$E$117:$R$117</c15:sqref>
                        </c15:fullRef>
                        <c15:formulaRef>
                          <c15:sqref>'2.VIOLENCIA SEXUAL'!$F$117:$R$117</c15:sqref>
                        </c15:formulaRef>
                      </c:ext>
                    </c:extLst>
                    <c:numCache>
                      <c:formatCode>General</c:formatCode>
                      <c:ptCount val="13"/>
                      <c:pt idx="0">
                        <c:v>17</c:v>
                      </c:pt>
                      <c:pt idx="1">
                        <c:v>31</c:v>
                      </c:pt>
                      <c:pt idx="2">
                        <c:v>56</c:v>
                      </c:pt>
                      <c:pt idx="3">
                        <c:v>61</c:v>
                      </c:pt>
                      <c:pt idx="4">
                        <c:v>72</c:v>
                      </c:pt>
                      <c:pt idx="5">
                        <c:v>100</c:v>
                      </c:pt>
                      <c:pt idx="6">
                        <c:v>99</c:v>
                      </c:pt>
                      <c:pt idx="7">
                        <c:v>124</c:v>
                      </c:pt>
                      <c:pt idx="8">
                        <c:v>177</c:v>
                      </c:pt>
                      <c:pt idx="9">
                        <c:v>171</c:v>
                      </c:pt>
                      <c:pt idx="10">
                        <c:v>148</c:v>
                      </c:pt>
                      <c:pt idx="11" formatCode="#,##0">
                        <c:v>107</c:v>
                      </c:pt>
                      <c:pt idx="12" formatCode="#,##0">
                        <c:v>131</c:v>
                      </c:pt>
                    </c:numCache>
                  </c:numRef>
                </c:val>
                <c:extLst xmlns:c15="http://schemas.microsoft.com/office/drawing/2012/chart">
                  <c:ext xmlns:c16="http://schemas.microsoft.com/office/drawing/2014/chart" uri="{C3380CC4-5D6E-409C-BE32-E72D297353CC}">
                    <c16:uniqueId val="{0000001F-45D9-444F-BB36-19EDAF82C15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'2.VIOLENCIA SEXUAL'!$D$118</c15:sqref>
                        </c15:formulaRef>
                      </c:ext>
                    </c:extLst>
                    <c:strCache>
                      <c:ptCount val="1"/>
                      <c:pt idx="0">
                        <c:v>18-25 años</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SEXUAL'!$E$118:$R$118</c15:sqref>
                        </c15:fullRef>
                        <c15:formulaRef>
                          <c15:sqref>'2.VIOLENCIA SEXUAL'!$F$118:$R$118</c15:sqref>
                        </c15:formulaRef>
                      </c:ext>
                    </c:extLst>
                    <c:numCache>
                      <c:formatCode>General</c:formatCode>
                      <c:ptCount val="13"/>
                      <c:pt idx="0">
                        <c:v>2</c:v>
                      </c:pt>
                      <c:pt idx="1">
                        <c:v>1</c:v>
                      </c:pt>
                      <c:pt idx="2">
                        <c:v>10</c:v>
                      </c:pt>
                      <c:pt idx="3">
                        <c:v>5</c:v>
                      </c:pt>
                      <c:pt idx="4">
                        <c:v>8</c:v>
                      </c:pt>
                      <c:pt idx="5">
                        <c:v>5</c:v>
                      </c:pt>
                      <c:pt idx="6">
                        <c:v>8</c:v>
                      </c:pt>
                      <c:pt idx="7">
                        <c:v>10</c:v>
                      </c:pt>
                      <c:pt idx="8">
                        <c:v>14</c:v>
                      </c:pt>
                      <c:pt idx="9">
                        <c:v>16</c:v>
                      </c:pt>
                      <c:pt idx="10">
                        <c:v>6</c:v>
                      </c:pt>
                      <c:pt idx="11" formatCode="#,##0">
                        <c:v>9</c:v>
                      </c:pt>
                      <c:pt idx="12" formatCode="#,##0">
                        <c:v>5</c:v>
                      </c:pt>
                    </c:numCache>
                  </c:numRef>
                </c:val>
                <c:extLst xmlns:c15="http://schemas.microsoft.com/office/drawing/2012/chart">
                  <c:ext xmlns:c16="http://schemas.microsoft.com/office/drawing/2014/chart" uri="{C3380CC4-5D6E-409C-BE32-E72D297353CC}">
                    <c16:uniqueId val="{00000020-45D9-444F-BB36-19EDAF82C15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'2.VIOLENCIA SEXUAL'!$D$119</c15:sqref>
                        </c15:formulaRef>
                      </c:ext>
                    </c:extLst>
                    <c:strCache>
                      <c:ptCount val="1"/>
                      <c:pt idx="0">
                        <c:v>26-40 años </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SEXUAL'!$E$119:$R$119</c15:sqref>
                        </c15:fullRef>
                        <c15:formulaRef>
                          <c15:sqref>'2.VIOLENCIA SEXUAL'!$F$119:$R$119</c15:sqref>
                        </c15:formulaRef>
                      </c:ext>
                    </c:extLst>
                    <c:numCache>
                      <c:formatCode>General</c:formatCode>
                      <c:ptCount val="13"/>
                      <c:pt idx="0">
                        <c:v>11</c:v>
                      </c:pt>
                      <c:pt idx="1">
                        <c:v>9</c:v>
                      </c:pt>
                      <c:pt idx="2">
                        <c:v>10</c:v>
                      </c:pt>
                      <c:pt idx="3">
                        <c:v>11</c:v>
                      </c:pt>
                      <c:pt idx="4">
                        <c:v>8</c:v>
                      </c:pt>
                      <c:pt idx="5">
                        <c:v>13</c:v>
                      </c:pt>
                      <c:pt idx="6">
                        <c:v>16</c:v>
                      </c:pt>
                      <c:pt idx="7">
                        <c:v>3</c:v>
                      </c:pt>
                      <c:pt idx="8">
                        <c:v>10</c:v>
                      </c:pt>
                      <c:pt idx="9">
                        <c:v>9</c:v>
                      </c:pt>
                      <c:pt idx="10">
                        <c:v>5</c:v>
                      </c:pt>
                      <c:pt idx="11" formatCode="#,##0">
                        <c:v>10</c:v>
                      </c:pt>
                      <c:pt idx="12" formatCode="#,##0">
                        <c:v>4</c:v>
                      </c:pt>
                    </c:numCache>
                  </c:numRef>
                </c:val>
                <c:extLst xmlns:c15="http://schemas.microsoft.com/office/drawing/2012/chart">
                  <c:ext xmlns:c16="http://schemas.microsoft.com/office/drawing/2014/chart" uri="{C3380CC4-5D6E-409C-BE32-E72D297353CC}">
                    <c16:uniqueId val="{00000021-45D9-444F-BB36-19EDAF82C15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'2.VIOLENCIA SEXUAL'!$D$120</c15:sqref>
                        </c15:formulaRef>
                      </c:ext>
                    </c:extLst>
                    <c:strCache>
                      <c:ptCount val="1"/>
                      <c:pt idx="0">
                        <c:v>41-50 años</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SEXUAL'!$E$120:$R$120</c15:sqref>
                        </c15:fullRef>
                        <c15:formulaRef>
                          <c15:sqref>'2.VIOLENCIA SEXUAL'!$F$120:$R$120</c15:sqref>
                        </c15:formulaRef>
                      </c:ext>
                    </c:extLst>
                    <c:numCache>
                      <c:formatCode>General</c:formatCode>
                      <c:ptCount val="13"/>
                      <c:pt idx="0">
                        <c:v>7</c:v>
                      </c:pt>
                      <c:pt idx="1">
                        <c:v>3</c:v>
                      </c:pt>
                      <c:pt idx="2">
                        <c:v>9</c:v>
                      </c:pt>
                      <c:pt idx="3">
                        <c:v>8</c:v>
                      </c:pt>
                      <c:pt idx="4">
                        <c:v>17</c:v>
                      </c:pt>
                      <c:pt idx="5">
                        <c:v>14</c:v>
                      </c:pt>
                      <c:pt idx="6">
                        <c:v>11</c:v>
                      </c:pt>
                      <c:pt idx="7">
                        <c:v>2</c:v>
                      </c:pt>
                      <c:pt idx="8">
                        <c:v>7</c:v>
                      </c:pt>
                      <c:pt idx="9">
                        <c:v>6</c:v>
                      </c:pt>
                      <c:pt idx="10">
                        <c:v>6</c:v>
                      </c:pt>
                      <c:pt idx="11" formatCode="#,##0">
                        <c:v>3</c:v>
                      </c:pt>
                      <c:pt idx="12" formatCode="#,##0">
                        <c:v>2</c:v>
                      </c:pt>
                    </c:numCache>
                  </c:numRef>
                </c:val>
                <c:extLst xmlns:c15="http://schemas.microsoft.com/office/drawing/2012/chart">
                  <c:ext xmlns:c16="http://schemas.microsoft.com/office/drawing/2014/chart" uri="{C3380CC4-5D6E-409C-BE32-E72D297353CC}">
                    <c16:uniqueId val="{00000022-45D9-444F-BB36-19EDAF82C15B}"/>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'2.VIOLENCIA SEXUAL'!$D$121</c15:sqref>
                        </c15:formulaRef>
                      </c:ext>
                    </c:extLst>
                    <c:strCache>
                      <c:ptCount val="1"/>
                      <c:pt idx="0">
                        <c:v>51-65 años</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SEXUAL'!$E$121:$R$121</c15:sqref>
                        </c15:fullRef>
                        <c15:formulaRef>
                          <c15:sqref>'2.VIOLENCIA SEXUAL'!$F$121:$R$121</c15:sqref>
                        </c15:formulaRef>
                      </c:ext>
                    </c:extLst>
                    <c:numCache>
                      <c:formatCode>General</c:formatCode>
                      <c:ptCount val="13"/>
                      <c:pt idx="0">
                        <c:v>0</c:v>
                      </c:pt>
                      <c:pt idx="1">
                        <c:v>1</c:v>
                      </c:pt>
                      <c:pt idx="2">
                        <c:v>3</c:v>
                      </c:pt>
                      <c:pt idx="3">
                        <c:v>3</c:v>
                      </c:pt>
                      <c:pt idx="4">
                        <c:v>3</c:v>
                      </c:pt>
                      <c:pt idx="5">
                        <c:v>2</c:v>
                      </c:pt>
                      <c:pt idx="6">
                        <c:v>4</c:v>
                      </c:pt>
                      <c:pt idx="7">
                        <c:v>2</c:v>
                      </c:pt>
                      <c:pt idx="8">
                        <c:v>2</c:v>
                      </c:pt>
                      <c:pt idx="9">
                        <c:v>2</c:v>
                      </c:pt>
                      <c:pt idx="10">
                        <c:v>1</c:v>
                      </c:pt>
                      <c:pt idx="11" formatCode="#,##0">
                        <c:v>0</c:v>
                      </c:pt>
                      <c:pt idx="12" formatCode="#,##0">
                        <c:v>1</c:v>
                      </c:pt>
                    </c:numCache>
                  </c:numRef>
                </c:val>
                <c:extLst xmlns:c15="http://schemas.microsoft.com/office/drawing/2012/chart">
                  <c:ext xmlns:c16="http://schemas.microsoft.com/office/drawing/2014/chart" uri="{C3380CC4-5D6E-409C-BE32-E72D297353CC}">
                    <c16:uniqueId val="{00000023-45D9-444F-BB36-19EDAF82C15B}"/>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'2.VIOLENCIA SEXUAL'!$D$122</c15:sqref>
                        </c15:formulaRef>
                      </c:ext>
                    </c:extLst>
                    <c:strCache>
                      <c:ptCount val="1"/>
                      <c:pt idx="0">
                        <c:v>Mayores de 65 años</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SEXUAL'!$E$122:$R$122</c15:sqref>
                        </c15:fullRef>
                        <c15:formulaRef>
                          <c15:sqref>'2.VIOLENCIA SEXUAL'!$F$122:$R$122</c15:sqref>
                        </c15:formulaRef>
                      </c:ext>
                    </c:extLst>
                    <c:numCache>
                      <c:formatCode>General</c:formatCode>
                      <c:ptCount val="13"/>
                      <c:pt idx="0">
                        <c:v>0</c:v>
                      </c:pt>
                      <c:pt idx="1">
                        <c:v>2</c:v>
                      </c:pt>
                      <c:pt idx="2">
                        <c:v>0</c:v>
                      </c:pt>
                      <c:pt idx="3">
                        <c:v>1</c:v>
                      </c:pt>
                      <c:pt idx="4">
                        <c:v>2</c:v>
                      </c:pt>
                      <c:pt idx="5">
                        <c:v>2</c:v>
                      </c:pt>
                      <c:pt idx="6">
                        <c:v>2</c:v>
                      </c:pt>
                      <c:pt idx="7">
                        <c:v>0</c:v>
                      </c:pt>
                      <c:pt idx="8">
                        <c:v>1</c:v>
                      </c:pt>
                      <c:pt idx="9">
                        <c:v>1</c:v>
                      </c:pt>
                      <c:pt idx="10">
                        <c:v>1</c:v>
                      </c:pt>
                      <c:pt idx="11" formatCode="#,##0">
                        <c:v>0</c:v>
                      </c:pt>
                      <c:pt idx="12" formatCode="#,##0">
                        <c:v>0</c:v>
                      </c:pt>
                    </c:numCache>
                  </c:numRef>
                </c:val>
                <c:extLst xmlns:c15="http://schemas.microsoft.com/office/drawing/2012/chart">
                  <c:ext xmlns:c16="http://schemas.microsoft.com/office/drawing/2014/chart" uri="{C3380CC4-5D6E-409C-BE32-E72D297353CC}">
                    <c16:uniqueId val="{00000024-45D9-444F-BB36-19EDAF82C15B}"/>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'2.VIOLENCIA SEXUAL'!$D$123</c15:sqref>
                        </c15:formulaRef>
                      </c:ext>
                    </c:extLst>
                    <c:strCache>
                      <c:ptCount val="1"/>
                      <c:pt idx="0">
                        <c:v>Edad desconocida</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SEXUAL'!$E$123:$R$123</c15:sqref>
                        </c15:fullRef>
                        <c15:formulaRef>
                          <c15:sqref>'2.VIOLENCIA SEXUAL'!$F$123:$R$123</c15:sqref>
                        </c15:formulaRef>
                      </c:ext>
                    </c:extLst>
                    <c:numCache>
                      <c:formatCode>General</c:formatCode>
                      <c:ptCount val="13"/>
                      <c:pt idx="0">
                        <c:v>4</c:v>
                      </c:pt>
                      <c:pt idx="1">
                        <c:v>1</c:v>
                      </c:pt>
                      <c:pt idx="2">
                        <c:v>4</c:v>
                      </c:pt>
                      <c:pt idx="3">
                        <c:v>3</c:v>
                      </c:pt>
                      <c:pt idx="4">
                        <c:v>0</c:v>
                      </c:pt>
                      <c:pt idx="5">
                        <c:v>1</c:v>
                      </c:pt>
                      <c:pt idx="6">
                        <c:v>2</c:v>
                      </c:pt>
                      <c:pt idx="7">
                        <c:v>1</c:v>
                      </c:pt>
                      <c:pt idx="8">
                        <c:v>2</c:v>
                      </c:pt>
                      <c:pt idx="9">
                        <c:v>1</c:v>
                      </c:pt>
                      <c:pt idx="10">
                        <c:v>0</c:v>
                      </c:pt>
                      <c:pt idx="11" formatCode="#,##0">
                        <c:v>0</c:v>
                      </c:pt>
                      <c:pt idx="12" formatCode="#,##0">
                        <c:v>0</c:v>
                      </c:pt>
                    </c:numCache>
                  </c:numRef>
                </c:val>
                <c:extLst xmlns:c15="http://schemas.microsoft.com/office/drawing/2012/chart">
                  <c:ext xmlns:c16="http://schemas.microsoft.com/office/drawing/2014/chart" uri="{C3380CC4-5D6E-409C-BE32-E72D297353CC}">
                    <c16:uniqueId val="{00000025-45D9-444F-BB36-19EDAF82C15B}"/>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'2.VIOLENCIA SEXUAL'!$D$124</c15:sqref>
                        </c15:formulaRef>
                      </c:ext>
                    </c:extLst>
                    <c:strCache>
                      <c:ptCount val="1"/>
                      <c:pt idx="0">
                        <c:v>EDAD - Total (%)</c:v>
                      </c:pt>
                    </c:strCache>
                  </c:strRef>
                </c:tx>
                <c:spPr>
                  <a:solidFill>
                    <a:schemeClr val="accent2">
                      <a:lumMod val="80000"/>
                      <a:lumOff val="20000"/>
                    </a:schemeClr>
                  </a:solidFill>
                  <a:ln w="25400">
                    <a:noFill/>
                  </a:ln>
                  <a:effectLst/>
                </c:spPr>
                <c:invertIfNegative val="0"/>
                <c:cat>
                  <c:strRef>
                    <c:extLst>
                      <c:ext xmlns:c15="http://schemas.microsoft.com/office/drawing/2012/chart" uri="{02D57815-91ED-43cb-92C2-25804820EDAC}">
                        <c15:fullRef>
                          <c15:sqref>'2.VIOLENCIA SEXUAL'!$E$110:$R$110</c15:sqref>
                        </c15:fullRef>
                        <c15:formulaRef>
                          <c15:sqref>'2.VIOLENCIA SEXUAL'!$F$110:$R$110</c15:sqref>
                        </c15:formulaRef>
                      </c:ext>
                    </c:extLst>
                    <c:strCache>
                      <c:ptCount val="13"/>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strCache>
                  </c:strRef>
                </c:cat>
                <c:val>
                  <c:numRef>
                    <c:extLst>
                      <c:ext xmlns:c15="http://schemas.microsoft.com/office/drawing/2012/chart" uri="{02D57815-91ED-43cb-92C2-25804820EDAC}">
                        <c15:fullRef>
                          <c15:sqref>'2.VIOLENCIA SEXUAL'!$E$124:$R$124</c15:sqref>
                        </c15:fullRef>
                        <c15:formulaRef>
                          <c15:sqref>'2.VIOLENCIA SEXUAL'!$F$124:$R$124</c15:sqref>
                        </c15:formulaRef>
                      </c:ext>
                    </c:extLst>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extLst xmlns:c15="http://schemas.microsoft.com/office/drawing/2012/chart">
                  <c:ext xmlns:c16="http://schemas.microsoft.com/office/drawing/2014/chart" uri="{C3380CC4-5D6E-409C-BE32-E72D297353CC}">
                    <c16:uniqueId val="{00000026-45D9-444F-BB36-19EDAF82C15B}"/>
                  </c:ext>
                </c:extLst>
              </c15:ser>
            </c15:filteredBarSeries>
          </c:ext>
        </c:extLst>
      </c:barChart>
      <c:catAx>
        <c:axId val="14563349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56341432"/>
        <c:crosses val="autoZero"/>
        <c:auto val="1"/>
        <c:lblAlgn val="ctr"/>
        <c:lblOffset val="100"/>
        <c:noMultiLvlLbl val="0"/>
      </c:catAx>
      <c:valAx>
        <c:axId val="1456341432"/>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56334952"/>
        <c:crosses val="autoZero"/>
        <c:crossBetween val="between"/>
      </c:valAx>
      <c:spPr>
        <a:solidFill>
          <a:schemeClr val="accent3">
            <a:lumMod val="20000"/>
            <a:lumOff val="80000"/>
          </a:schemeClr>
        </a:solidFill>
        <a:ln>
          <a:noFill/>
        </a:ln>
        <a:effectLst/>
      </c:spPr>
    </c:plotArea>
    <c:legend>
      <c:legendPos val="b"/>
      <c:layout>
        <c:manualLayout>
          <c:xMode val="edge"/>
          <c:yMode val="edge"/>
          <c:x val="8.6868686868686873E-2"/>
          <c:y val="0.87762703412073495"/>
          <c:w val="0.85252525252525257"/>
          <c:h val="0.122173228346456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2.6 Detenciones por delitos contra la libertad sexual según tipo penal. Comunidad de Madrid, desde 2010</a:t>
            </a:r>
          </a:p>
        </c:rich>
      </c:tx>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7503693964250528E-2"/>
          <c:y val="0.14004830771830085"/>
          <c:w val="0.85447559055118105"/>
          <c:h val="0.63080061670612864"/>
        </c:manualLayout>
      </c:layout>
      <c:barChart>
        <c:barDir val="col"/>
        <c:grouping val="stacked"/>
        <c:varyColors val="0"/>
        <c:ser>
          <c:idx val="3"/>
          <c:order val="3"/>
          <c:tx>
            <c:strRef>
              <c:f>'2.VIOLENCIA SEXUAL'!$D$66</c:f>
              <c:strCache>
                <c:ptCount val="1"/>
                <c:pt idx="0">
                  <c:v>Agresión sexual -Total</c:v>
                </c:pt>
              </c:strCache>
            </c:strRef>
          </c:tx>
          <c:spPr>
            <a:solidFill>
              <a:schemeClr val="accent1"/>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SEXUAL'!$E$66:$R$66</c:f>
              <c:numCache>
                <c:formatCode>General</c:formatCode>
                <c:ptCount val="14"/>
                <c:pt idx="0">
                  <c:v>350</c:v>
                </c:pt>
                <c:pt idx="1">
                  <c:v>453</c:v>
                </c:pt>
                <c:pt idx="2">
                  <c:v>431</c:v>
                </c:pt>
                <c:pt idx="3">
                  <c:v>370</c:v>
                </c:pt>
                <c:pt idx="4">
                  <c:v>406</c:v>
                </c:pt>
                <c:pt idx="5">
                  <c:v>406</c:v>
                </c:pt>
                <c:pt idx="6">
                  <c:v>448</c:v>
                </c:pt>
                <c:pt idx="7">
                  <c:v>518</c:v>
                </c:pt>
                <c:pt idx="8">
                  <c:v>638</c:v>
                </c:pt>
                <c:pt idx="9">
                  <c:v>707</c:v>
                </c:pt>
                <c:pt idx="10">
                  <c:v>636</c:v>
                </c:pt>
                <c:pt idx="11">
                  <c:v>834</c:v>
                </c:pt>
                <c:pt idx="12">
                  <c:v>879</c:v>
                </c:pt>
                <c:pt idx="13">
                  <c:v>1088</c:v>
                </c:pt>
              </c:numCache>
            </c:numRef>
          </c:val>
          <c:extLst>
            <c:ext xmlns:c16="http://schemas.microsoft.com/office/drawing/2014/chart" uri="{C3380CC4-5D6E-409C-BE32-E72D297353CC}">
              <c16:uniqueId val="{00000006-1CE4-4842-AEF5-D510E2796864}"/>
            </c:ext>
          </c:extLst>
        </c:ser>
        <c:ser>
          <c:idx val="5"/>
          <c:order val="5"/>
          <c:tx>
            <c:strRef>
              <c:f>'2.VIOLENCIA SEXUAL'!$D$68</c:f>
              <c:strCache>
                <c:ptCount val="1"/>
                <c:pt idx="0">
                  <c:v>Agresión sexual con penetración- Total </c:v>
                </c:pt>
              </c:strCache>
            </c:strRef>
          </c:tx>
          <c:spPr>
            <a:solidFill>
              <a:schemeClr val="accent2"/>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SEXUAL'!$E$68:$R$68</c:f>
              <c:numCache>
                <c:formatCode>General</c:formatCode>
                <c:ptCount val="14"/>
                <c:pt idx="0">
                  <c:v>205</c:v>
                </c:pt>
                <c:pt idx="1">
                  <c:v>225</c:v>
                </c:pt>
                <c:pt idx="2">
                  <c:v>197</c:v>
                </c:pt>
                <c:pt idx="3">
                  <c:v>196</c:v>
                </c:pt>
                <c:pt idx="4">
                  <c:v>203</c:v>
                </c:pt>
                <c:pt idx="5">
                  <c:v>191</c:v>
                </c:pt>
                <c:pt idx="6">
                  <c:v>229</c:v>
                </c:pt>
                <c:pt idx="7">
                  <c:v>255</c:v>
                </c:pt>
                <c:pt idx="8">
                  <c:v>288</c:v>
                </c:pt>
                <c:pt idx="9">
                  <c:v>313</c:v>
                </c:pt>
                <c:pt idx="10">
                  <c:v>329</c:v>
                </c:pt>
                <c:pt idx="11">
                  <c:v>410</c:v>
                </c:pt>
                <c:pt idx="12">
                  <c:v>451</c:v>
                </c:pt>
                <c:pt idx="13">
                  <c:v>519</c:v>
                </c:pt>
              </c:numCache>
            </c:numRef>
          </c:val>
          <c:extLst>
            <c:ext xmlns:c16="http://schemas.microsoft.com/office/drawing/2014/chart" uri="{C3380CC4-5D6E-409C-BE32-E72D297353CC}">
              <c16:uniqueId val="{00000009-1CE4-4842-AEF5-D510E2796864}"/>
            </c:ext>
          </c:extLst>
        </c:ser>
        <c:ser>
          <c:idx val="7"/>
          <c:order val="7"/>
          <c:tx>
            <c:strRef>
              <c:f>'2.VIOLENCIA SEXUAL'!$D$70</c:f>
              <c:strCache>
                <c:ptCount val="1"/>
                <c:pt idx="0">
                  <c:v>Corrupción de menores o incapacitados- Total</c:v>
                </c:pt>
              </c:strCache>
            </c:strRef>
          </c:tx>
          <c:spPr>
            <a:solidFill>
              <a:schemeClr val="accent3"/>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SEXUAL'!$E$70:$R$70</c:f>
              <c:numCache>
                <c:formatCode>General</c:formatCode>
                <c:ptCount val="14"/>
                <c:pt idx="0">
                  <c:v>23</c:v>
                </c:pt>
                <c:pt idx="1">
                  <c:v>6</c:v>
                </c:pt>
                <c:pt idx="2">
                  <c:v>16</c:v>
                </c:pt>
                <c:pt idx="3">
                  <c:v>30</c:v>
                </c:pt>
                <c:pt idx="4">
                  <c:v>31</c:v>
                </c:pt>
                <c:pt idx="5">
                  <c:v>20</c:v>
                </c:pt>
                <c:pt idx="6">
                  <c:v>32</c:v>
                </c:pt>
                <c:pt idx="7">
                  <c:v>37</c:v>
                </c:pt>
                <c:pt idx="8">
                  <c:v>26</c:v>
                </c:pt>
                <c:pt idx="9">
                  <c:v>28</c:v>
                </c:pt>
                <c:pt idx="10">
                  <c:v>22</c:v>
                </c:pt>
                <c:pt idx="11">
                  <c:v>25</c:v>
                </c:pt>
                <c:pt idx="12">
                  <c:v>33</c:v>
                </c:pt>
                <c:pt idx="13">
                  <c:v>27</c:v>
                </c:pt>
              </c:numCache>
            </c:numRef>
          </c:val>
          <c:extLst>
            <c:ext xmlns:c16="http://schemas.microsoft.com/office/drawing/2014/chart" uri="{C3380CC4-5D6E-409C-BE32-E72D297353CC}">
              <c16:uniqueId val="{0000000A-1CE4-4842-AEF5-D510E2796864}"/>
            </c:ext>
          </c:extLst>
        </c:ser>
        <c:ser>
          <c:idx val="9"/>
          <c:order val="9"/>
          <c:tx>
            <c:strRef>
              <c:f>'2.VIOLENCIA SEXUAL'!$D$72</c:f>
              <c:strCache>
                <c:ptCount val="1"/>
                <c:pt idx="0">
                  <c:v>Pornografía de menores- Total</c:v>
                </c:pt>
              </c:strCache>
            </c:strRef>
          </c:tx>
          <c:spPr>
            <a:solidFill>
              <a:schemeClr val="accent4"/>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SEXUAL'!$E$72:$R$72</c:f>
              <c:numCache>
                <c:formatCode>General</c:formatCode>
                <c:ptCount val="14"/>
                <c:pt idx="0">
                  <c:v>41</c:v>
                </c:pt>
                <c:pt idx="1">
                  <c:v>61</c:v>
                </c:pt>
                <c:pt idx="2">
                  <c:v>79</c:v>
                </c:pt>
                <c:pt idx="3">
                  <c:v>51</c:v>
                </c:pt>
                <c:pt idx="4">
                  <c:v>72</c:v>
                </c:pt>
                <c:pt idx="5">
                  <c:v>46</c:v>
                </c:pt>
                <c:pt idx="6">
                  <c:v>51</c:v>
                </c:pt>
                <c:pt idx="7">
                  <c:v>56</c:v>
                </c:pt>
                <c:pt idx="8">
                  <c:v>106</c:v>
                </c:pt>
                <c:pt idx="9">
                  <c:v>80</c:v>
                </c:pt>
                <c:pt idx="10">
                  <c:v>52</c:v>
                </c:pt>
                <c:pt idx="11">
                  <c:v>70</c:v>
                </c:pt>
                <c:pt idx="12">
                  <c:v>69</c:v>
                </c:pt>
                <c:pt idx="13">
                  <c:v>101</c:v>
                </c:pt>
              </c:numCache>
            </c:numRef>
          </c:val>
          <c:extLst>
            <c:ext xmlns:c16="http://schemas.microsoft.com/office/drawing/2014/chart" uri="{C3380CC4-5D6E-409C-BE32-E72D297353CC}">
              <c16:uniqueId val="{0000000B-1CE4-4842-AEF5-D510E2796864}"/>
            </c:ext>
          </c:extLst>
        </c:ser>
        <c:ser>
          <c:idx val="11"/>
          <c:order val="11"/>
          <c:tx>
            <c:strRef>
              <c:f>'2.VIOLENCIA SEXUAL'!$D$74</c:f>
              <c:strCache>
                <c:ptCount val="1"/>
                <c:pt idx="0">
                  <c:v>Otros contra la libertad sexual- Total</c:v>
                </c:pt>
              </c:strCache>
            </c:strRef>
          </c:tx>
          <c:spPr>
            <a:solidFill>
              <a:srgbClr val="C00000"/>
            </a:solidFill>
            <a:ln>
              <a:noFill/>
            </a:ln>
            <a:effectLst/>
          </c:spPr>
          <c:invertIfNegative val="0"/>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SEXUAL'!$E$74:$R$74</c:f>
              <c:numCache>
                <c:formatCode>General</c:formatCode>
                <c:ptCount val="14"/>
                <c:pt idx="0">
                  <c:v>177</c:v>
                </c:pt>
                <c:pt idx="1">
                  <c:v>141</c:v>
                </c:pt>
                <c:pt idx="2">
                  <c:v>104</c:v>
                </c:pt>
                <c:pt idx="3">
                  <c:v>122</c:v>
                </c:pt>
                <c:pt idx="4">
                  <c:v>115</c:v>
                </c:pt>
                <c:pt idx="5">
                  <c:v>100</c:v>
                </c:pt>
                <c:pt idx="6">
                  <c:v>112</c:v>
                </c:pt>
                <c:pt idx="7">
                  <c:v>127</c:v>
                </c:pt>
                <c:pt idx="8">
                  <c:v>131</c:v>
                </c:pt>
                <c:pt idx="9">
                  <c:v>126</c:v>
                </c:pt>
                <c:pt idx="10">
                  <c:v>128</c:v>
                </c:pt>
                <c:pt idx="11">
                  <c:v>146</c:v>
                </c:pt>
                <c:pt idx="12">
                  <c:v>205</c:v>
                </c:pt>
                <c:pt idx="13">
                  <c:v>263</c:v>
                </c:pt>
              </c:numCache>
            </c:numRef>
          </c:val>
          <c:extLst>
            <c:ext xmlns:c16="http://schemas.microsoft.com/office/drawing/2014/chart" uri="{C3380CC4-5D6E-409C-BE32-E72D297353CC}">
              <c16:uniqueId val="{0000000D-1CE4-4842-AEF5-D510E2796864}"/>
            </c:ext>
          </c:extLst>
        </c:ser>
        <c:dLbls>
          <c:showLegendKey val="0"/>
          <c:showVal val="0"/>
          <c:showCatName val="0"/>
          <c:showSerName val="0"/>
          <c:showPercent val="0"/>
          <c:showBubbleSize val="0"/>
        </c:dLbls>
        <c:gapWidth val="25"/>
        <c:overlap val="100"/>
        <c:axId val="787836296"/>
        <c:axId val="787832336"/>
        <c:extLst>
          <c:ext xmlns:c15="http://schemas.microsoft.com/office/drawing/2012/chart" uri="{02D57815-91ED-43cb-92C2-25804820EDAC}">
            <c15:filteredBarSeries>
              <c15:ser>
                <c:idx val="1"/>
                <c:order val="1"/>
                <c:tx>
                  <c:strRef>
                    <c:extLst>
                      <c:ext uri="{02D57815-91ED-43cb-92C2-25804820EDAC}">
                        <c15:formulaRef>
                          <c15:sqref>'2.VIOLENCIA SEXUAL'!$D$64</c15:sqref>
                        </c15:formulaRef>
                      </c:ext>
                    </c:extLst>
                    <c:strCache>
                      <c:ptCount val="1"/>
                      <c:pt idx="0">
                        <c:v>Total detenciones - hombres (Nº)</c:v>
                      </c:pt>
                    </c:strCache>
                  </c:strRef>
                </c:tx>
                <c:spPr>
                  <a:solidFill>
                    <a:schemeClr val="accent2"/>
                  </a:solidFill>
                  <a:ln>
                    <a:noFill/>
                  </a:ln>
                  <a:effectLst/>
                </c:spPr>
                <c:invertIfNegative val="0"/>
                <c:cat>
                  <c:strRef>
                    <c:extLst>
                      <c:ex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c:ext uri="{02D57815-91ED-43cb-92C2-25804820EDAC}">
                        <c15:formulaRef>
                          <c15:sqref>'2.VIOLENCIA SEXUAL'!$E$64:$R$64</c15:sqref>
                        </c15:formulaRef>
                      </c:ext>
                    </c:extLst>
                    <c:numCache>
                      <c:formatCode>_-* #,##0_-;\-* #,##0_-;_-* "-"??_-;_-@_-</c:formatCode>
                      <c:ptCount val="14"/>
                      <c:pt idx="0">
                        <c:v>725</c:v>
                      </c:pt>
                      <c:pt idx="1">
                        <c:v>840</c:v>
                      </c:pt>
                      <c:pt idx="2">
                        <c:v>784</c:v>
                      </c:pt>
                      <c:pt idx="3">
                        <c:v>742</c:v>
                      </c:pt>
                      <c:pt idx="4">
                        <c:v>804</c:v>
                      </c:pt>
                      <c:pt idx="5">
                        <c:v>741</c:v>
                      </c:pt>
                      <c:pt idx="6">
                        <c:v>851</c:v>
                      </c:pt>
                      <c:pt idx="7">
                        <c:v>961</c:v>
                      </c:pt>
                      <c:pt idx="8">
                        <c:v>1162</c:v>
                      </c:pt>
                      <c:pt idx="9">
                        <c:v>1240</c:v>
                      </c:pt>
                      <c:pt idx="10">
                        <c:v>1141</c:v>
                      </c:pt>
                      <c:pt idx="11">
                        <c:v>1451</c:v>
                      </c:pt>
                      <c:pt idx="12">
                        <c:v>1597</c:v>
                      </c:pt>
                      <c:pt idx="13">
                        <c:v>1909</c:v>
                      </c:pt>
                    </c:numCache>
                  </c:numRef>
                </c:val>
                <c:extLst>
                  <c:ext xmlns:c16="http://schemas.microsoft.com/office/drawing/2014/chart" uri="{C3380CC4-5D6E-409C-BE32-E72D297353CC}">
                    <c16:uniqueId val="{0000000F-1CE4-4842-AEF5-D510E279686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'2.VIOLENCIA SEXUAL'!$D$65</c15:sqref>
                        </c15:formulaRef>
                      </c:ext>
                    </c:extLst>
                    <c:strCache>
                      <c:ptCount val="1"/>
                      <c:pt idx="0">
                        <c:v>% detenidos hombres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SEXUAL'!$E$65:$R$65</c15:sqref>
                        </c15:formulaRef>
                      </c:ext>
                    </c:extLst>
                    <c:numCache>
                      <c:formatCode>0.0%</c:formatCode>
                      <c:ptCount val="14"/>
                      <c:pt idx="0">
                        <c:v>0.91080402010050254</c:v>
                      </c:pt>
                      <c:pt idx="1">
                        <c:v>0.94808126410835214</c:v>
                      </c:pt>
                      <c:pt idx="2">
                        <c:v>0.94800483675937119</c:v>
                      </c:pt>
                      <c:pt idx="3">
                        <c:v>0.96488946684005206</c:v>
                      </c:pt>
                      <c:pt idx="4">
                        <c:v>0.97218863361547758</c:v>
                      </c:pt>
                      <c:pt idx="5">
                        <c:v>0.97116644823066844</c:v>
                      </c:pt>
                      <c:pt idx="6">
                        <c:v>0.9759174311926605</c:v>
                      </c:pt>
                      <c:pt idx="7">
                        <c:v>0.96777442094662636</c:v>
                      </c:pt>
                      <c:pt idx="8">
                        <c:v>0.97729184188393603</c:v>
                      </c:pt>
                      <c:pt idx="9">
                        <c:v>0.98883572567783096</c:v>
                      </c:pt>
                      <c:pt idx="10">
                        <c:v>0.97772065124250218</c:v>
                      </c:pt>
                      <c:pt idx="11">
                        <c:v>0.97710437710437714</c:v>
                      </c:pt>
                      <c:pt idx="12">
                        <c:v>0.97556505803298721</c:v>
                      </c:pt>
                      <c:pt idx="13">
                        <c:v>0.95545545545545552</c:v>
                      </c:pt>
                    </c:numCache>
                  </c:numRef>
                </c:val>
                <c:extLst xmlns:c15="http://schemas.microsoft.com/office/drawing/2012/chart">
                  <c:ext xmlns:c16="http://schemas.microsoft.com/office/drawing/2014/chart" uri="{C3380CC4-5D6E-409C-BE32-E72D297353CC}">
                    <c16:uniqueId val="{00000010-1CE4-4842-AEF5-D510E279686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'2.VIOLENCIA SEXUAL'!$D$67</c15:sqref>
                        </c15:formulaRef>
                      </c:ext>
                    </c:extLst>
                    <c:strCache>
                      <c:ptCount val="1"/>
                      <c:pt idx="0">
                        <c:v>Agresión sexual- % hombres</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SEXUAL'!$E$67:$R$67</c15:sqref>
                        </c15:formulaRef>
                      </c:ext>
                    </c:extLst>
                    <c:numCache>
                      <c:formatCode>0.0%</c:formatCode>
                      <c:ptCount val="14"/>
                      <c:pt idx="0">
                        <c:v>0.97714285714285709</c:v>
                      </c:pt>
                      <c:pt idx="1">
                        <c:v>0.98013245033112584</c:v>
                      </c:pt>
                      <c:pt idx="2">
                        <c:v>0.97447795823665895</c:v>
                      </c:pt>
                      <c:pt idx="3">
                        <c:v>0.98108108108108105</c:v>
                      </c:pt>
                      <c:pt idx="4">
                        <c:v>0.98768472906403937</c:v>
                      </c:pt>
                      <c:pt idx="5">
                        <c:v>0.98029556650246308</c:v>
                      </c:pt>
                      <c:pt idx="6">
                        <c:v>0.9866071428571429</c:v>
                      </c:pt>
                      <c:pt idx="7">
                        <c:v>0.98455598455598459</c:v>
                      </c:pt>
                      <c:pt idx="8">
                        <c:v>0.99216300940438873</c:v>
                      </c:pt>
                      <c:pt idx="9">
                        <c:v>0.99292786421499291</c:v>
                      </c:pt>
                      <c:pt idx="10">
                        <c:v>0.98584905660377353</c:v>
                      </c:pt>
                      <c:pt idx="11">
                        <c:v>0.98561151079136688</c:v>
                      </c:pt>
                      <c:pt idx="12">
                        <c:v>0.99203640500568824</c:v>
                      </c:pt>
                      <c:pt idx="13">
                        <c:v>0.97426470588235292</c:v>
                      </c:pt>
                    </c:numCache>
                  </c:numRef>
                </c:val>
                <c:extLst xmlns:c15="http://schemas.microsoft.com/office/drawing/2012/chart">
                  <c:ext xmlns:c16="http://schemas.microsoft.com/office/drawing/2014/chart" uri="{C3380CC4-5D6E-409C-BE32-E72D297353CC}">
                    <c16:uniqueId val="{00000011-1CE4-4842-AEF5-D510E2796864}"/>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'2.VIOLENCIA SEXUAL'!$D$69</c15:sqref>
                        </c15:formulaRef>
                      </c:ext>
                    </c:extLst>
                    <c:strCache>
                      <c:ptCount val="1"/>
                      <c:pt idx="0">
                        <c:v>Agresión sexual con penetración- % hombres</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SEXUAL'!$E$69:$R$69</c15:sqref>
                        </c15:formulaRef>
                      </c:ext>
                    </c:extLst>
                    <c:numCache>
                      <c:formatCode>0.0%</c:formatCode>
                      <c:ptCount val="14"/>
                      <c:pt idx="0">
                        <c:v>0.97560975609756095</c:v>
                      </c:pt>
                      <c:pt idx="1">
                        <c:v>0.99111111111111116</c:v>
                      </c:pt>
                      <c:pt idx="2">
                        <c:v>0.97969543147208127</c:v>
                      </c:pt>
                      <c:pt idx="3">
                        <c:v>0.99489795918367352</c:v>
                      </c:pt>
                      <c:pt idx="4">
                        <c:v>0.97536945812807885</c:v>
                      </c:pt>
                      <c:pt idx="5">
                        <c:v>0.97905759162303663</c:v>
                      </c:pt>
                      <c:pt idx="6">
                        <c:v>1</c:v>
                      </c:pt>
                      <c:pt idx="7">
                        <c:v>0.99215686274509807</c:v>
                      </c:pt>
                      <c:pt idx="8">
                        <c:v>0.98958333333333337</c:v>
                      </c:pt>
                      <c:pt idx="9">
                        <c:v>0.99361022364217255</c:v>
                      </c:pt>
                      <c:pt idx="10">
                        <c:v>0.99392097264437695</c:v>
                      </c:pt>
                      <c:pt idx="11">
                        <c:v>0.99268292682926829</c:v>
                      </c:pt>
                      <c:pt idx="12">
                        <c:v>0.98669623059866962</c:v>
                      </c:pt>
                      <c:pt idx="13">
                        <c:v>0.98265895953757221</c:v>
                      </c:pt>
                    </c:numCache>
                  </c:numRef>
                </c:val>
                <c:extLst xmlns:c15="http://schemas.microsoft.com/office/drawing/2012/chart">
                  <c:ext xmlns:c16="http://schemas.microsoft.com/office/drawing/2014/chart" uri="{C3380CC4-5D6E-409C-BE32-E72D297353CC}">
                    <c16:uniqueId val="{00000012-1CE4-4842-AEF5-D510E2796864}"/>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'2.VIOLENCIA SEXUAL'!$D$71</c15:sqref>
                        </c15:formulaRef>
                      </c:ext>
                    </c:extLst>
                    <c:strCache>
                      <c:ptCount val="1"/>
                      <c:pt idx="0">
                        <c:v>Corrupción de menores o incapacitados -% hombres</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SEXUAL'!$E$71:$R$71</c15:sqref>
                        </c15:formulaRef>
                      </c:ext>
                    </c:extLst>
                    <c:numCache>
                      <c:formatCode>0.0%</c:formatCode>
                      <c:ptCount val="14"/>
                      <c:pt idx="0">
                        <c:v>0.78260869565217395</c:v>
                      </c:pt>
                      <c:pt idx="1">
                        <c:v>0.83333333333333337</c:v>
                      </c:pt>
                      <c:pt idx="2">
                        <c:v>0.875</c:v>
                      </c:pt>
                      <c:pt idx="3">
                        <c:v>0.93333333333333335</c:v>
                      </c:pt>
                      <c:pt idx="4">
                        <c:v>0.90322580645161288</c:v>
                      </c:pt>
                      <c:pt idx="5">
                        <c:v>0.9</c:v>
                      </c:pt>
                      <c:pt idx="6">
                        <c:v>0.96875</c:v>
                      </c:pt>
                      <c:pt idx="7">
                        <c:v>0.83783783783783783</c:v>
                      </c:pt>
                      <c:pt idx="8">
                        <c:v>0.92307692307692313</c:v>
                      </c:pt>
                      <c:pt idx="9">
                        <c:v>0.9285714285714286</c:v>
                      </c:pt>
                      <c:pt idx="10">
                        <c:v>0.95454545454545459</c:v>
                      </c:pt>
                      <c:pt idx="11">
                        <c:v>0.92</c:v>
                      </c:pt>
                      <c:pt idx="12">
                        <c:v>0.84848484848484851</c:v>
                      </c:pt>
                      <c:pt idx="13">
                        <c:v>0.88888888888888884</c:v>
                      </c:pt>
                    </c:numCache>
                  </c:numRef>
                </c:val>
                <c:extLst xmlns:c15="http://schemas.microsoft.com/office/drawing/2012/chart">
                  <c:ext xmlns:c16="http://schemas.microsoft.com/office/drawing/2014/chart" uri="{C3380CC4-5D6E-409C-BE32-E72D297353CC}">
                    <c16:uniqueId val="{00000013-1CE4-4842-AEF5-D510E2796864}"/>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'2.VIOLENCIA SEXUAL'!$D$73</c15:sqref>
                        </c15:formulaRef>
                      </c:ext>
                    </c:extLst>
                    <c:strCache>
                      <c:ptCount val="1"/>
                      <c:pt idx="0">
                        <c:v>Pornografía de menores- % hombres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SEXUAL'!$E$73:$R$73</c15:sqref>
                        </c15:formulaRef>
                      </c:ext>
                    </c:extLst>
                    <c:numCache>
                      <c:formatCode>0.0%</c:formatCode>
                      <c:ptCount val="14"/>
                      <c:pt idx="0">
                        <c:v>1</c:v>
                      </c:pt>
                      <c:pt idx="1">
                        <c:v>0.93442622950819676</c:v>
                      </c:pt>
                      <c:pt idx="2">
                        <c:v>0.92405063291139244</c:v>
                      </c:pt>
                      <c:pt idx="3">
                        <c:v>0.94117647058823528</c:v>
                      </c:pt>
                      <c:pt idx="4">
                        <c:v>0.95833333333333337</c:v>
                      </c:pt>
                      <c:pt idx="5">
                        <c:v>0.97826086956521741</c:v>
                      </c:pt>
                      <c:pt idx="6">
                        <c:v>0.96078431372549022</c:v>
                      </c:pt>
                      <c:pt idx="7">
                        <c:v>0.8928571428571429</c:v>
                      </c:pt>
                      <c:pt idx="8">
                        <c:v>0.94339622641509435</c:v>
                      </c:pt>
                      <c:pt idx="9">
                        <c:v>0.97499999999999998</c:v>
                      </c:pt>
                      <c:pt idx="10">
                        <c:v>0.98076923076923073</c:v>
                      </c:pt>
                      <c:pt idx="11">
                        <c:v>0.97142857142857142</c:v>
                      </c:pt>
                      <c:pt idx="12">
                        <c:v>0.98550724637681164</c:v>
                      </c:pt>
                      <c:pt idx="13">
                        <c:v>0.97029702970297027</c:v>
                      </c:pt>
                    </c:numCache>
                  </c:numRef>
                </c:val>
                <c:extLst xmlns:c15="http://schemas.microsoft.com/office/drawing/2012/chart">
                  <c:ext xmlns:c16="http://schemas.microsoft.com/office/drawing/2014/chart" uri="{C3380CC4-5D6E-409C-BE32-E72D297353CC}">
                    <c16:uniqueId val="{00000014-1CE4-4842-AEF5-D510E2796864}"/>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'2.VIOLENCIA SEXUAL'!$D$75</c15:sqref>
                        </c15:formulaRef>
                      </c:ext>
                    </c:extLst>
                    <c:strCache>
                      <c:ptCount val="1"/>
                      <c:pt idx="0">
                        <c:v>Otros contra la libertad sexual -% hombres</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'2.VIOLENCIA SEXUAL'!$E$62:$R$62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extLst xmlns:c15="http://schemas.microsoft.com/office/drawing/2012/chart">
                      <c:ext xmlns:c15="http://schemas.microsoft.com/office/drawing/2012/chart" uri="{02D57815-91ED-43cb-92C2-25804820EDAC}">
                        <c15:formulaRef>
                          <c15:sqref>'2.VIOLENCIA SEXUAL'!$E$75:$R$75</c15:sqref>
                        </c15:formulaRef>
                      </c:ext>
                    </c:extLst>
                    <c:numCache>
                      <c:formatCode>0.0%</c:formatCode>
                      <c:ptCount val="14"/>
                      <c:pt idx="0">
                        <c:v>0.70056497175141241</c:v>
                      </c:pt>
                      <c:pt idx="1">
                        <c:v>0.78723404255319152</c:v>
                      </c:pt>
                      <c:pt idx="2">
                        <c:v>0.80769230769230771</c:v>
                      </c:pt>
                      <c:pt idx="3">
                        <c:v>0.88524590163934425</c:v>
                      </c:pt>
                      <c:pt idx="4">
                        <c:v>0.93913043478260871</c:v>
                      </c:pt>
                      <c:pt idx="5">
                        <c:v>0.93</c:v>
                      </c:pt>
                      <c:pt idx="6">
                        <c:v>0.8928571428571429</c:v>
                      </c:pt>
                      <c:pt idx="7">
                        <c:v>0.92125984251968507</c:v>
                      </c:pt>
                      <c:pt idx="8">
                        <c:v>0.91603053435114501</c:v>
                      </c:pt>
                      <c:pt idx="9">
                        <c:v>0.97619047619047616</c:v>
                      </c:pt>
                      <c:pt idx="10">
                        <c:v>0.8984375</c:v>
                      </c:pt>
                      <c:pt idx="11">
                        <c:v>0.89726027397260277</c:v>
                      </c:pt>
                      <c:pt idx="12">
                        <c:v>0.89756097560975612</c:v>
                      </c:pt>
                      <c:pt idx="13">
                        <c:v>0.82509505703422048</c:v>
                      </c:pt>
                    </c:numCache>
                  </c:numRef>
                </c:val>
                <c:extLst xmlns:c15="http://schemas.microsoft.com/office/drawing/2012/chart">
                  <c:ext xmlns:c16="http://schemas.microsoft.com/office/drawing/2014/chart" uri="{C3380CC4-5D6E-409C-BE32-E72D297353CC}">
                    <c16:uniqueId val="{00000015-1CE4-4842-AEF5-D510E2796864}"/>
                  </c:ext>
                </c:extLst>
              </c15:ser>
            </c15:filteredBarSeries>
          </c:ext>
        </c:extLst>
      </c:barChart>
      <c:lineChart>
        <c:grouping val="standard"/>
        <c:varyColors val="0"/>
        <c:ser>
          <c:idx val="0"/>
          <c:order val="0"/>
          <c:tx>
            <c:strRef>
              <c:f>'2.VIOLENCIA SEXUAL'!$D$63</c:f>
              <c:strCache>
                <c:ptCount val="1"/>
                <c:pt idx="0">
                  <c:v>Total detenciones  (Nº)</c:v>
                </c:pt>
              </c:strCache>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SEXUAL'!$E$62:$R$62</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'2.VIOLENCIA SEXUAL'!$E$63:$R$63</c:f>
              <c:numCache>
                <c:formatCode>_-* #,##0_-;\-* #,##0_-;_-* "-"??_-;_-@_-</c:formatCode>
                <c:ptCount val="14"/>
                <c:pt idx="0">
                  <c:v>796</c:v>
                </c:pt>
                <c:pt idx="1">
                  <c:v>886</c:v>
                </c:pt>
                <c:pt idx="2">
                  <c:v>827</c:v>
                </c:pt>
                <c:pt idx="3">
                  <c:v>769</c:v>
                </c:pt>
                <c:pt idx="4">
                  <c:v>827</c:v>
                </c:pt>
                <c:pt idx="5">
                  <c:v>763</c:v>
                </c:pt>
                <c:pt idx="6">
                  <c:v>872</c:v>
                </c:pt>
                <c:pt idx="7">
                  <c:v>993</c:v>
                </c:pt>
                <c:pt idx="8">
                  <c:v>1189</c:v>
                </c:pt>
                <c:pt idx="9">
                  <c:v>1254</c:v>
                </c:pt>
                <c:pt idx="10">
                  <c:v>1167</c:v>
                </c:pt>
                <c:pt idx="11">
                  <c:v>1485</c:v>
                </c:pt>
                <c:pt idx="12">
                  <c:v>1637</c:v>
                </c:pt>
                <c:pt idx="13">
                  <c:v>1998</c:v>
                </c:pt>
              </c:numCache>
            </c:numRef>
          </c:val>
          <c:smooth val="0"/>
          <c:extLst>
            <c:ext xmlns:c16="http://schemas.microsoft.com/office/drawing/2014/chart" uri="{C3380CC4-5D6E-409C-BE32-E72D297353CC}">
              <c16:uniqueId val="{0000000E-1CE4-4842-AEF5-D510E2796864}"/>
            </c:ext>
          </c:extLst>
        </c:ser>
        <c:dLbls>
          <c:showLegendKey val="0"/>
          <c:showVal val="0"/>
          <c:showCatName val="0"/>
          <c:showSerName val="0"/>
          <c:showPercent val="0"/>
          <c:showBubbleSize val="0"/>
        </c:dLbls>
        <c:marker val="1"/>
        <c:smooth val="0"/>
        <c:axId val="787836296"/>
        <c:axId val="787832336"/>
      </c:lineChart>
      <c:catAx>
        <c:axId val="787836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87832336"/>
        <c:crosses val="autoZero"/>
        <c:auto val="1"/>
        <c:lblAlgn val="ctr"/>
        <c:lblOffset val="100"/>
        <c:noMultiLvlLbl val="0"/>
      </c:catAx>
      <c:valAx>
        <c:axId val="7878323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87836296"/>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0.12655488837830373"/>
          <c:y val="0.86338938645327556"/>
          <c:w val="0.77323375973836783"/>
          <c:h val="0.136610613546724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s-ES" sz="1400" b="1">
                <a:solidFill>
                  <a:sysClr val="windowText" lastClr="000000"/>
                </a:solidFill>
              </a:rPr>
              <a:t>2.3.</a:t>
            </a:r>
            <a:r>
              <a:rPr lang="es-ES" sz="1400" b="1" baseline="0">
                <a:solidFill>
                  <a:sysClr val="windowText" lastClr="000000"/>
                </a:solidFill>
              </a:rPr>
              <a:t> Hechos conocidos contra la libertad sexual por tipologías 2010-2023 en la Comunidad de Madrid (% )</a:t>
            </a:r>
            <a:endParaRPr lang="es-ES" sz="14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7668106924536465E-2"/>
          <c:y val="0.11056448130100049"/>
          <c:w val="0.72610900519082888"/>
          <c:h val="0.82514515266251598"/>
        </c:manualLayout>
      </c:layout>
      <c:barChart>
        <c:barDir val="col"/>
        <c:grouping val="stacked"/>
        <c:varyColors val="0"/>
        <c:ser>
          <c:idx val="0"/>
          <c:order val="0"/>
          <c:tx>
            <c:strRef>
              <c:f>'2.VIOLENCIA SEXUAL'!$D$16</c:f>
              <c:strCache>
                <c:ptCount val="1"/>
                <c:pt idx="0">
                  <c:v>Agresión sexual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solidFill>
                <a:schemeClr val="accent1">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SEXUAL'!$E$16:$Q$16</c:f>
              <c:numCache>
                <c:formatCode>0.0%</c:formatCode>
                <c:ptCount val="13"/>
                <c:pt idx="0">
                  <c:v>0.52875280059746077</c:v>
                </c:pt>
                <c:pt idx="1">
                  <c:v>0.55370755370755376</c:v>
                </c:pt>
                <c:pt idx="2">
                  <c:v>0.5725190839694656</c:v>
                </c:pt>
                <c:pt idx="3">
                  <c:v>0.53787878787878785</c:v>
                </c:pt>
                <c:pt idx="4">
                  <c:v>0.53675945753033549</c:v>
                </c:pt>
                <c:pt idx="5">
                  <c:v>0.54416961130742048</c:v>
                </c:pt>
                <c:pt idx="6">
                  <c:v>0.55705996131528046</c:v>
                </c:pt>
                <c:pt idx="7">
                  <c:v>0.55011261261261257</c:v>
                </c:pt>
                <c:pt idx="8">
                  <c:v>0.58192651439920551</c:v>
                </c:pt>
                <c:pt idx="9">
                  <c:v>0.58329571106094813</c:v>
                </c:pt>
                <c:pt idx="10">
                  <c:v>0.54858299595141702</c:v>
                </c:pt>
                <c:pt idx="11">
                  <c:v>0.57438016528925617</c:v>
                </c:pt>
                <c:pt idx="12">
                  <c:v>0.59256477656778073</c:v>
                </c:pt>
              </c:numCache>
            </c:numRef>
          </c:val>
          <c:extLst>
            <c:ext xmlns:c16="http://schemas.microsoft.com/office/drawing/2014/chart" uri="{C3380CC4-5D6E-409C-BE32-E72D297353CC}">
              <c16:uniqueId val="{00000000-751F-4D56-B0E1-AF1F2AB792F3}"/>
            </c:ext>
          </c:extLst>
        </c:ser>
        <c:ser>
          <c:idx val="1"/>
          <c:order val="1"/>
          <c:tx>
            <c:strRef>
              <c:f>'2.VIOLENCIA SEXUAL'!$D$17</c:f>
              <c:strCache>
                <c:ptCount val="1"/>
                <c:pt idx="0">
                  <c:v>Agresión sexual con penetración</c:v>
                </c:pt>
              </c:strCache>
            </c:strRef>
          </c:tx>
          <c:spPr>
            <a:solidFill>
              <a:schemeClr val="accent2"/>
            </a:solidFill>
            <a:ln>
              <a:noFill/>
            </a:ln>
            <a:effectLst>
              <a:outerShdw blurRad="57150" dist="19050" dir="5400000" algn="ctr" rotWithShape="0">
                <a:srgbClr val="000000">
                  <a:alpha val="63000"/>
                </a:srgbClr>
              </a:outerShdw>
            </a:effectLst>
          </c:spPr>
          <c:invertIfNegative val="0"/>
          <c:dLbls>
            <c:spPr>
              <a:solidFill>
                <a:schemeClr val="accent2"/>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SEXUAL'!$E$17:$Q$17</c:f>
              <c:numCache>
                <c:formatCode>0.0%</c:formatCode>
                <c:ptCount val="13"/>
                <c:pt idx="0">
                  <c:v>0.22255414488424197</c:v>
                </c:pt>
                <c:pt idx="1">
                  <c:v>0.21205821205821207</c:v>
                </c:pt>
                <c:pt idx="2">
                  <c:v>0.2083969465648855</c:v>
                </c:pt>
                <c:pt idx="3">
                  <c:v>0.20227272727272727</c:v>
                </c:pt>
                <c:pt idx="4">
                  <c:v>0.21127765881513205</c:v>
                </c:pt>
                <c:pt idx="5">
                  <c:v>0.20070671378091873</c:v>
                </c:pt>
                <c:pt idx="6">
                  <c:v>0.19471308833010961</c:v>
                </c:pt>
                <c:pt idx="7">
                  <c:v>0.2072072072072072</c:v>
                </c:pt>
                <c:pt idx="8">
                  <c:v>0.20258192651439921</c:v>
                </c:pt>
                <c:pt idx="9">
                  <c:v>0.2054176072234763</c:v>
                </c:pt>
                <c:pt idx="10">
                  <c:v>0.23937246963562753</c:v>
                </c:pt>
                <c:pt idx="11">
                  <c:v>0.22231404958677686</c:v>
                </c:pt>
                <c:pt idx="12">
                  <c:v>0.23019151333082988</c:v>
                </c:pt>
              </c:numCache>
            </c:numRef>
          </c:val>
          <c:extLst>
            <c:ext xmlns:c16="http://schemas.microsoft.com/office/drawing/2014/chart" uri="{C3380CC4-5D6E-409C-BE32-E72D297353CC}">
              <c16:uniqueId val="{00000001-751F-4D56-B0E1-AF1F2AB792F3}"/>
            </c:ext>
          </c:extLst>
        </c:ser>
        <c:ser>
          <c:idx val="2"/>
          <c:order val="2"/>
          <c:tx>
            <c:strRef>
              <c:f>'2.VIOLENCIA SEXUAL'!$D$18</c:f>
              <c:strCache>
                <c:ptCount val="1"/>
                <c:pt idx="0">
                  <c:v>Corrupción de menores o incapacitados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elete val="1"/>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SEXUAL'!$E$18:$Q$18</c:f>
              <c:numCache>
                <c:formatCode>0.0%</c:formatCode>
                <c:ptCount val="13"/>
                <c:pt idx="0">
                  <c:v>2.1657953696788648E-2</c:v>
                </c:pt>
                <c:pt idx="1">
                  <c:v>1.1088011088011088E-2</c:v>
                </c:pt>
                <c:pt idx="2">
                  <c:v>2.2137404580152672E-2</c:v>
                </c:pt>
                <c:pt idx="3">
                  <c:v>3.4848484848484851E-2</c:v>
                </c:pt>
                <c:pt idx="4">
                  <c:v>2.9264810849393291E-2</c:v>
                </c:pt>
                <c:pt idx="5">
                  <c:v>3.3215547703180213E-2</c:v>
                </c:pt>
                <c:pt idx="6">
                  <c:v>4.0618955512572531E-2</c:v>
                </c:pt>
                <c:pt idx="7">
                  <c:v>3.2094594594594593E-2</c:v>
                </c:pt>
                <c:pt idx="8">
                  <c:v>2.2343594836146972E-2</c:v>
                </c:pt>
                <c:pt idx="9">
                  <c:v>2.4830699774266364E-2</c:v>
                </c:pt>
                <c:pt idx="10">
                  <c:v>2.3279352226720649E-2</c:v>
                </c:pt>
                <c:pt idx="11">
                  <c:v>1.9008264462809916E-2</c:v>
                </c:pt>
                <c:pt idx="12">
                  <c:v>1.6147202403304545E-2</c:v>
                </c:pt>
              </c:numCache>
            </c:numRef>
          </c:val>
          <c:extLst>
            <c:ext xmlns:c16="http://schemas.microsoft.com/office/drawing/2014/chart" uri="{C3380CC4-5D6E-409C-BE32-E72D297353CC}">
              <c16:uniqueId val="{00000002-751F-4D56-B0E1-AF1F2AB792F3}"/>
            </c:ext>
          </c:extLst>
        </c:ser>
        <c:ser>
          <c:idx val="3"/>
          <c:order val="3"/>
          <c:tx>
            <c:strRef>
              <c:f>'2.VIOLENCIA SEXUAL'!$D$19</c:f>
              <c:strCache>
                <c:ptCount val="1"/>
                <c:pt idx="0">
                  <c:v>Pornografía de menores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SEXUAL'!$E$19:$Q$19</c:f>
              <c:numCache>
                <c:formatCode>0.0%</c:formatCode>
                <c:ptCount val="13"/>
                <c:pt idx="0">
                  <c:v>6.7214339058999248E-2</c:v>
                </c:pt>
                <c:pt idx="1">
                  <c:v>6.3063063063063057E-2</c:v>
                </c:pt>
                <c:pt idx="2">
                  <c:v>5.114503816793893E-2</c:v>
                </c:pt>
                <c:pt idx="3">
                  <c:v>5.0757575757575758E-2</c:v>
                </c:pt>
                <c:pt idx="4">
                  <c:v>5.2105638829407566E-2</c:v>
                </c:pt>
                <c:pt idx="5">
                  <c:v>6.148409893992933E-2</c:v>
                </c:pt>
                <c:pt idx="6">
                  <c:v>3.5460992907801421E-2</c:v>
                </c:pt>
                <c:pt idx="7">
                  <c:v>5.2927927927927929E-2</c:v>
                </c:pt>
                <c:pt idx="8">
                  <c:v>4.9155908639523335E-2</c:v>
                </c:pt>
                <c:pt idx="9">
                  <c:v>4.8758465011286681E-2</c:v>
                </c:pt>
                <c:pt idx="10">
                  <c:v>4.807692307692308E-2</c:v>
                </c:pt>
                <c:pt idx="11">
                  <c:v>4.2975206611570248E-2</c:v>
                </c:pt>
                <c:pt idx="12">
                  <c:v>3.3045437476530229E-2</c:v>
                </c:pt>
              </c:numCache>
            </c:numRef>
          </c:val>
          <c:extLst>
            <c:ext xmlns:c16="http://schemas.microsoft.com/office/drawing/2014/chart" uri="{C3380CC4-5D6E-409C-BE32-E72D297353CC}">
              <c16:uniqueId val="{00000003-751F-4D56-B0E1-AF1F2AB792F3}"/>
            </c:ext>
          </c:extLst>
        </c:ser>
        <c:ser>
          <c:idx val="4"/>
          <c:order val="4"/>
          <c:tx>
            <c:strRef>
              <c:f>'2.VIOLENCIA SEXUAL'!$D$20</c:f>
              <c:strCache>
                <c:ptCount val="1"/>
                <c:pt idx="0">
                  <c:v>Otros contra la libertad sexual</c:v>
                </c:pt>
              </c:strCache>
            </c:strRef>
          </c:tx>
          <c:spPr>
            <a:solidFill>
              <a:schemeClr val="accent5"/>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SEXUAL'!$E$20:$Q$20</c:f>
              <c:numCache>
                <c:formatCode>0.0%</c:formatCode>
                <c:ptCount val="13"/>
                <c:pt idx="0">
                  <c:v>0.15982076176250934</c:v>
                </c:pt>
                <c:pt idx="1">
                  <c:v>0.16008316008316009</c:v>
                </c:pt>
                <c:pt idx="2">
                  <c:v>0.14580152671755725</c:v>
                </c:pt>
                <c:pt idx="3">
                  <c:v>0.17424242424242425</c:v>
                </c:pt>
                <c:pt idx="4">
                  <c:v>0.17059243397573162</c:v>
                </c:pt>
                <c:pt idx="5">
                  <c:v>0.16042402826855123</c:v>
                </c:pt>
                <c:pt idx="6">
                  <c:v>0.17214700193423599</c:v>
                </c:pt>
                <c:pt idx="7">
                  <c:v>0.15765765765765766</c:v>
                </c:pt>
                <c:pt idx="8">
                  <c:v>0.14399205561072492</c:v>
                </c:pt>
                <c:pt idx="9">
                  <c:v>0.13769751693002258</c:v>
                </c:pt>
                <c:pt idx="10">
                  <c:v>0.14068825910931174</c:v>
                </c:pt>
                <c:pt idx="11">
                  <c:v>0.14132231404958678</c:v>
                </c:pt>
                <c:pt idx="12">
                  <c:v>0.12805107022155462</c:v>
                </c:pt>
              </c:numCache>
            </c:numRef>
          </c:val>
          <c:extLst>
            <c:ext xmlns:c16="http://schemas.microsoft.com/office/drawing/2014/chart" uri="{C3380CC4-5D6E-409C-BE32-E72D297353CC}">
              <c16:uniqueId val="{00000004-751F-4D56-B0E1-AF1F2AB792F3}"/>
            </c:ext>
          </c:extLst>
        </c:ser>
        <c:dLbls>
          <c:showLegendKey val="0"/>
          <c:showVal val="1"/>
          <c:showCatName val="0"/>
          <c:showSerName val="0"/>
          <c:showPercent val="0"/>
          <c:showBubbleSize val="0"/>
        </c:dLbls>
        <c:gapWidth val="75"/>
        <c:overlap val="100"/>
        <c:axId val="997519936"/>
        <c:axId val="998159376"/>
      </c:barChart>
      <c:catAx>
        <c:axId val="9975199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98159376"/>
        <c:crosses val="autoZero"/>
        <c:auto val="1"/>
        <c:lblAlgn val="ctr"/>
        <c:lblOffset val="100"/>
        <c:noMultiLvlLbl val="0"/>
      </c:catAx>
      <c:valAx>
        <c:axId val="998159376"/>
        <c:scaling>
          <c:orientation val="minMax"/>
          <c:max val="1"/>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97519936"/>
        <c:crosses val="autoZero"/>
        <c:crossBetween val="between"/>
      </c:valAx>
      <c:spPr>
        <a:solidFill>
          <a:schemeClr val="accent3">
            <a:lumMod val="20000"/>
            <a:lumOff val="80000"/>
          </a:schemeClr>
        </a:solidFill>
        <a:ln>
          <a:noFill/>
        </a:ln>
        <a:effectLst/>
      </c:spPr>
    </c:plotArea>
    <c:legend>
      <c:legendPos val="r"/>
      <c:layout>
        <c:manualLayout>
          <c:xMode val="edge"/>
          <c:yMode val="edge"/>
          <c:x val="0.78700161507223521"/>
          <c:y val="0.33096414121483614"/>
          <c:w val="0.20061837992081938"/>
          <c:h val="0.2929110707331775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s-ES" sz="1400" b="1">
                <a:solidFill>
                  <a:sysClr val="windowText" lastClr="000000"/>
                </a:solidFill>
              </a:rPr>
              <a:t>2.9. Mujeres atendidas en los recursos de la red municipal de atención a víctimas de violencia sexual, Comunidad de Madrid.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'2.VIOLENCIA SEXUAL'!$D$135</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SEXUAL'!$O$110:$Q$110</c:f>
              <c:numCache>
                <c:formatCode>General</c:formatCode>
                <c:ptCount val="3"/>
                <c:pt idx="0">
                  <c:v>2020</c:v>
                </c:pt>
                <c:pt idx="1">
                  <c:v>2021</c:v>
                </c:pt>
                <c:pt idx="2">
                  <c:v>2022</c:v>
                </c:pt>
              </c:numCache>
            </c:numRef>
          </c:cat>
          <c:val>
            <c:numRef>
              <c:f>'2.VIOLENCIA SEXUAL'!$O$137:$Q$137</c:f>
              <c:numCache>
                <c:formatCode>General</c:formatCode>
                <c:ptCount val="3"/>
              </c:numCache>
            </c:numRef>
          </c:val>
          <c:extLst>
            <c:ext xmlns:c16="http://schemas.microsoft.com/office/drawing/2014/chart" uri="{C3380CC4-5D6E-409C-BE32-E72D297353CC}">
              <c16:uniqueId val="{00000000-53E8-463E-A60E-F08D107C0D1F}"/>
            </c:ext>
          </c:extLst>
        </c:ser>
        <c:ser>
          <c:idx val="1"/>
          <c:order val="1"/>
          <c:tx>
            <c:strRef>
              <c:f>'2.VIOLENCIA SEXUAL'!#REF!</c:f>
              <c:strCache>
                <c:ptCount val="1"/>
                <c:pt idx="0">
                  <c:v>#¡REF!</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SEXUAL'!$O$110:$Q$110</c:f>
              <c:numCache>
                <c:formatCode>General</c:formatCode>
                <c:ptCount val="3"/>
                <c:pt idx="0">
                  <c:v>2020</c:v>
                </c:pt>
                <c:pt idx="1">
                  <c:v>2021</c:v>
                </c:pt>
                <c:pt idx="2">
                  <c:v>2022</c:v>
                </c:pt>
              </c:numCache>
            </c:numRef>
          </c:cat>
          <c:val>
            <c:numRef>
              <c:f>'2.VIOLENCIA SEXUAL'!#REF!</c:f>
              <c:numCache>
                <c:formatCode>General</c:formatCode>
                <c:ptCount val="1"/>
                <c:pt idx="0">
                  <c:v>1</c:v>
                </c:pt>
              </c:numCache>
            </c:numRef>
          </c:val>
          <c:extLst>
            <c:ext xmlns:c16="http://schemas.microsoft.com/office/drawing/2014/chart" uri="{C3380CC4-5D6E-409C-BE32-E72D297353CC}">
              <c16:uniqueId val="{00000001-53E8-463E-A60E-F08D107C0D1F}"/>
            </c:ext>
          </c:extLst>
        </c:ser>
        <c:dLbls>
          <c:dLblPos val="outEnd"/>
          <c:showLegendKey val="0"/>
          <c:showVal val="1"/>
          <c:showCatName val="0"/>
          <c:showSerName val="0"/>
          <c:showPercent val="0"/>
          <c:showBubbleSize val="0"/>
        </c:dLbls>
        <c:gapWidth val="100"/>
        <c:overlap val="-24"/>
        <c:axId val="823915472"/>
        <c:axId val="994452352"/>
      </c:barChart>
      <c:catAx>
        <c:axId val="8239154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ES"/>
          </a:p>
        </c:txPr>
        <c:crossAx val="994452352"/>
        <c:crosses val="autoZero"/>
        <c:auto val="1"/>
        <c:lblAlgn val="ctr"/>
        <c:lblOffset val="100"/>
        <c:noMultiLvlLbl val="0"/>
      </c:catAx>
      <c:valAx>
        <c:axId val="99445235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23915472"/>
        <c:crosses val="autoZero"/>
        <c:crossBetween val="between"/>
      </c:valAx>
      <c:spPr>
        <a:solidFill>
          <a:schemeClr val="accent3">
            <a:lumMod val="20000"/>
            <a:lumOff val="8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ES" b="1">
                <a:solidFill>
                  <a:sysClr val="windowText" lastClr="000000"/>
                </a:solidFill>
              </a:rPr>
              <a:t>2.1. - 2.2. Mujeres víctimas de violencia y acoso sexual fuera de la pareja a lo largo de la vida (%)</a:t>
            </a:r>
            <a:r>
              <a:rPr lang="es-ES" b="1" baseline="0">
                <a:solidFill>
                  <a:sysClr val="windowText" lastClr="000000"/>
                </a:solidFill>
              </a:rPr>
              <a:t> en la Comunidad de Madrid (2019)</a:t>
            </a:r>
            <a:endParaRPr lang="es-E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ES"/>
        </a:p>
      </c:txPr>
    </c:title>
    <c:autoTitleDeleted val="0"/>
    <c:plotArea>
      <c:layout/>
      <c:barChart>
        <c:barDir val="col"/>
        <c:grouping val="clustered"/>
        <c:varyColors val="0"/>
        <c:ser>
          <c:idx val="1"/>
          <c:order val="0"/>
          <c:tx>
            <c:strRef>
              <c:f>'2.GráficosV.Sexual'!$D$9</c:f>
              <c:strCache>
                <c:ptCount val="1"/>
                <c:pt idx="0">
                  <c:v>Violencia sexual</c:v>
                </c:pt>
              </c:strCache>
            </c:strRef>
          </c:tx>
          <c:spPr>
            <a:solidFill>
              <a:schemeClr val="accent1"/>
            </a:solidFill>
            <a:ln>
              <a:noFill/>
            </a:ln>
            <a:effectLst>
              <a:outerShdw blurRad="50800" dist="38100" dir="5400000" algn="t"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SEXUAL'!$D$3</c:f>
              <c:strCache>
                <c:ptCount val="1"/>
                <c:pt idx="0">
                  <c:v>Si (%)</c:v>
                </c:pt>
              </c:strCache>
            </c:strRef>
          </c:cat>
          <c:val>
            <c:numRef>
              <c:f>'2.VIOLENCIA SEXUAL'!$N$3</c:f>
              <c:numCache>
                <c:formatCode>0%</c:formatCode>
                <c:ptCount val="1"/>
                <c:pt idx="0">
                  <c:v>8.8999999999999996E-2</c:v>
                </c:pt>
              </c:numCache>
            </c:numRef>
          </c:val>
          <c:extLst>
            <c:ext xmlns:c16="http://schemas.microsoft.com/office/drawing/2014/chart" uri="{C3380CC4-5D6E-409C-BE32-E72D297353CC}">
              <c16:uniqueId val="{00000000-60EE-43CE-9004-2B4C9842904D}"/>
            </c:ext>
          </c:extLst>
        </c:ser>
        <c:ser>
          <c:idx val="0"/>
          <c:order val="1"/>
          <c:tx>
            <c:strRef>
              <c:f>'2.GráficosV.Sexual'!$E$9</c:f>
              <c:strCache>
                <c:ptCount val="1"/>
                <c:pt idx="0">
                  <c:v>Acoso sexual</c:v>
                </c:pt>
              </c:strCache>
            </c:strRef>
          </c:tx>
          <c:spPr>
            <a:solidFill>
              <a:srgbClr val="C00000"/>
            </a:solidFill>
            <a:ln>
              <a:noFill/>
            </a:ln>
            <a:effectLst>
              <a:outerShdw blurRad="50800" dist="38100" dir="5400000" algn="t"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'2.VIOLENCIA SEXUAL'!$D$3</c:f>
              <c:strCache>
                <c:ptCount val="1"/>
                <c:pt idx="0">
                  <c:v>Si (%)</c:v>
                </c:pt>
              </c:strCache>
              <c:extLst xmlns:c15="http://schemas.microsoft.com/office/drawing/2012/chart"/>
            </c:strRef>
          </c:cat>
          <c:val>
            <c:numRef>
              <c:f>'2.VIOLENCIA SEXUAL'!$N$6</c:f>
              <c:numCache>
                <c:formatCode>0%</c:formatCode>
                <c:ptCount val="1"/>
                <c:pt idx="0">
                  <c:v>0.47799999999999998</c:v>
                </c:pt>
              </c:numCache>
            </c:numRef>
          </c:val>
          <c:extLst xmlns:c15="http://schemas.microsoft.com/office/drawing/2012/chart">
            <c:ext xmlns:c16="http://schemas.microsoft.com/office/drawing/2014/chart" uri="{C3380CC4-5D6E-409C-BE32-E72D297353CC}">
              <c16:uniqueId val="{00000001-60EE-43CE-9004-2B4C9842904D}"/>
            </c:ext>
          </c:extLst>
        </c:ser>
        <c:dLbls>
          <c:showLegendKey val="0"/>
          <c:showVal val="0"/>
          <c:showCatName val="0"/>
          <c:showSerName val="0"/>
          <c:showPercent val="0"/>
          <c:showBubbleSize val="0"/>
        </c:dLbls>
        <c:gapWidth val="219"/>
        <c:overlap val="-27"/>
        <c:axId val="549236904"/>
        <c:axId val="455193248"/>
        <c:extLst/>
      </c:barChart>
      <c:catAx>
        <c:axId val="549236904"/>
        <c:scaling>
          <c:orientation val="minMax"/>
        </c:scaling>
        <c:delete val="1"/>
        <c:axPos val="b"/>
        <c:numFmt formatCode="General" sourceLinked="1"/>
        <c:majorTickMark val="none"/>
        <c:minorTickMark val="none"/>
        <c:tickLblPos val="nextTo"/>
        <c:crossAx val="455193248"/>
        <c:crossesAt val="0"/>
        <c:auto val="1"/>
        <c:lblAlgn val="ctr"/>
        <c:lblOffset val="100"/>
        <c:noMultiLvlLbl val="0"/>
      </c:catAx>
      <c:valAx>
        <c:axId val="455193248"/>
        <c:scaling>
          <c:orientation val="minMax"/>
          <c:max val="1"/>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9236904"/>
        <c:crosses val="autoZero"/>
        <c:crossBetween val="between"/>
        <c:majorUnit val="0.1"/>
      </c:valAx>
      <c:spPr>
        <a:solidFill>
          <a:schemeClr val="bg1">
            <a:lumMod val="95000"/>
          </a:schemeClr>
        </a:solidFill>
        <a:ln>
          <a:noFill/>
        </a:ln>
        <a:effectLst/>
      </c:spPr>
    </c:plotArea>
    <c:legend>
      <c:legendPos val="b"/>
      <c:layout>
        <c:manualLayout>
          <c:xMode val="edge"/>
          <c:yMode val="edge"/>
          <c:x val="0.16628427452226194"/>
          <c:y val="0.90190820959990248"/>
          <c:w val="0.67772398274685064"/>
          <c:h val="6.805237045252976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ES" sz="1400" b="1" i="0" u="none" strike="noStrike" kern="1200" baseline="0">
                <a:solidFill>
                  <a:sysClr val="windowText" lastClr="000000"/>
                </a:solidFill>
              </a:rPr>
              <a:t>2.3. Número de hechos conocidos contra la libertad sexual por tipologías 2010-2023 en la Comunidad de Madrid</a:t>
            </a:r>
          </a:p>
        </c:rich>
      </c:tx>
      <c:layout>
        <c:manualLayout>
          <c:xMode val="edge"/>
          <c:yMode val="edge"/>
          <c:x val="0.11451116244989054"/>
          <c:y val="1.809211135509344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8148169146894975E-2"/>
          <c:y val="0.1022466464525897"/>
          <c:w val="0.73460080645161285"/>
          <c:h val="0.81472314814814817"/>
        </c:manualLayout>
      </c:layout>
      <c:lineChart>
        <c:grouping val="standard"/>
        <c:varyColors val="0"/>
        <c:ser>
          <c:idx val="0"/>
          <c:order val="0"/>
          <c:tx>
            <c:strRef>
              <c:f>'2.VIOLENCIA SEXUAL'!$D$10</c:f>
              <c:strCache>
                <c:ptCount val="1"/>
                <c:pt idx="0">
                  <c:v>Agresión sexual</c:v>
                </c:pt>
              </c:strCache>
            </c:strRef>
          </c:tx>
          <c:spPr>
            <a:ln w="28575" cap="rnd">
              <a:solidFill>
                <a:schemeClr val="accent1"/>
              </a:solidFill>
              <a:round/>
            </a:ln>
            <a:effectLst/>
          </c:spPr>
          <c:marker>
            <c:symbol val="none"/>
          </c:marker>
          <c:dLbls>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SEXUAL'!$E$10:$Q$10</c:f>
              <c:numCache>
                <c:formatCode>#,##0</c:formatCode>
                <c:ptCount val="13"/>
                <c:pt idx="0">
                  <c:v>708</c:v>
                </c:pt>
                <c:pt idx="1">
                  <c:v>799</c:v>
                </c:pt>
                <c:pt idx="2">
                  <c:v>750</c:v>
                </c:pt>
                <c:pt idx="3">
                  <c:v>710</c:v>
                </c:pt>
                <c:pt idx="4">
                  <c:v>752</c:v>
                </c:pt>
                <c:pt idx="5">
                  <c:v>770</c:v>
                </c:pt>
                <c:pt idx="6">
                  <c:v>864</c:v>
                </c:pt>
                <c:pt idx="7">
                  <c:v>977</c:v>
                </c:pt>
                <c:pt idx="8">
                  <c:v>1172</c:v>
                </c:pt>
                <c:pt idx="9">
                  <c:v>1292</c:v>
                </c:pt>
                <c:pt idx="10">
                  <c:v>1084</c:v>
                </c:pt>
                <c:pt idx="11">
                  <c:v>1390</c:v>
                </c:pt>
                <c:pt idx="12">
                  <c:v>1578</c:v>
                </c:pt>
              </c:numCache>
            </c:numRef>
          </c:val>
          <c:smooth val="0"/>
          <c:extLst>
            <c:ext xmlns:c16="http://schemas.microsoft.com/office/drawing/2014/chart" uri="{C3380CC4-5D6E-409C-BE32-E72D297353CC}">
              <c16:uniqueId val="{00000000-9D77-42D2-8B4B-E196B1AFD3C3}"/>
            </c:ext>
          </c:extLst>
        </c:ser>
        <c:ser>
          <c:idx val="1"/>
          <c:order val="1"/>
          <c:tx>
            <c:strRef>
              <c:f>'2.VIOLENCIA SEXUAL'!$D$11</c:f>
              <c:strCache>
                <c:ptCount val="1"/>
                <c:pt idx="0">
                  <c:v>Agresión sexual con penetración</c:v>
                </c:pt>
              </c:strCache>
            </c:strRef>
          </c:tx>
          <c:spPr>
            <a:ln w="28575" cap="rnd">
              <a:solidFill>
                <a:schemeClr val="accent2"/>
              </a:solidFill>
              <a:round/>
            </a:ln>
            <a:effectLst/>
          </c:spPr>
          <c:marker>
            <c:symbol val="none"/>
          </c:marker>
          <c:dLbls>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SEXUAL'!$E$11:$Q$11</c:f>
              <c:numCache>
                <c:formatCode>#,##0</c:formatCode>
                <c:ptCount val="13"/>
                <c:pt idx="0">
                  <c:v>298</c:v>
                </c:pt>
                <c:pt idx="1">
                  <c:v>306</c:v>
                </c:pt>
                <c:pt idx="2">
                  <c:v>273</c:v>
                </c:pt>
                <c:pt idx="3">
                  <c:v>267</c:v>
                </c:pt>
                <c:pt idx="4">
                  <c:v>296</c:v>
                </c:pt>
                <c:pt idx="5">
                  <c:v>284</c:v>
                </c:pt>
                <c:pt idx="6">
                  <c:v>302</c:v>
                </c:pt>
                <c:pt idx="7">
                  <c:v>368</c:v>
                </c:pt>
                <c:pt idx="8">
                  <c:v>408</c:v>
                </c:pt>
                <c:pt idx="9">
                  <c:v>455</c:v>
                </c:pt>
                <c:pt idx="10">
                  <c:v>473</c:v>
                </c:pt>
                <c:pt idx="11">
                  <c:v>538</c:v>
                </c:pt>
                <c:pt idx="12">
                  <c:v>613</c:v>
                </c:pt>
              </c:numCache>
            </c:numRef>
          </c:val>
          <c:smooth val="0"/>
          <c:extLst>
            <c:ext xmlns:c16="http://schemas.microsoft.com/office/drawing/2014/chart" uri="{C3380CC4-5D6E-409C-BE32-E72D297353CC}">
              <c16:uniqueId val="{00000001-9D77-42D2-8B4B-E196B1AFD3C3}"/>
            </c:ext>
          </c:extLst>
        </c:ser>
        <c:ser>
          <c:idx val="2"/>
          <c:order val="2"/>
          <c:tx>
            <c:strRef>
              <c:f>'2.VIOLENCIA SEXUAL'!$D$12</c:f>
              <c:strCache>
                <c:ptCount val="1"/>
                <c:pt idx="0">
                  <c:v>Corrupción de menores o incapacitados</c:v>
                </c:pt>
              </c:strCache>
            </c:strRef>
          </c:tx>
          <c:spPr>
            <a:ln w="28575" cap="rnd">
              <a:solidFill>
                <a:schemeClr val="accent3"/>
              </a:solidFill>
              <a:round/>
            </a:ln>
            <a:effectLst/>
          </c:spPr>
          <c:marker>
            <c:symbol val="none"/>
          </c:marker>
          <c:dLbls>
            <c:spPr>
              <a:solidFill>
                <a:schemeClr val="accent3">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SEXUAL'!$E$12:$Q$12</c:f>
              <c:numCache>
                <c:formatCode>#,##0</c:formatCode>
                <c:ptCount val="13"/>
                <c:pt idx="0">
                  <c:v>29</c:v>
                </c:pt>
                <c:pt idx="1">
                  <c:v>16</c:v>
                </c:pt>
                <c:pt idx="2">
                  <c:v>29</c:v>
                </c:pt>
                <c:pt idx="3">
                  <c:v>46</c:v>
                </c:pt>
                <c:pt idx="4">
                  <c:v>41</c:v>
                </c:pt>
                <c:pt idx="5">
                  <c:v>47</c:v>
                </c:pt>
                <c:pt idx="6">
                  <c:v>63</c:v>
                </c:pt>
                <c:pt idx="7">
                  <c:v>57</c:v>
                </c:pt>
                <c:pt idx="8">
                  <c:v>45</c:v>
                </c:pt>
                <c:pt idx="9">
                  <c:v>55</c:v>
                </c:pt>
                <c:pt idx="10">
                  <c:v>46</c:v>
                </c:pt>
                <c:pt idx="11">
                  <c:v>46</c:v>
                </c:pt>
                <c:pt idx="12">
                  <c:v>43</c:v>
                </c:pt>
              </c:numCache>
            </c:numRef>
          </c:val>
          <c:smooth val="0"/>
          <c:extLst>
            <c:ext xmlns:c16="http://schemas.microsoft.com/office/drawing/2014/chart" uri="{C3380CC4-5D6E-409C-BE32-E72D297353CC}">
              <c16:uniqueId val="{00000002-9D77-42D2-8B4B-E196B1AFD3C3}"/>
            </c:ext>
          </c:extLst>
        </c:ser>
        <c:ser>
          <c:idx val="3"/>
          <c:order val="3"/>
          <c:tx>
            <c:strRef>
              <c:f>'2.VIOLENCIA SEXUAL'!$D$13</c:f>
              <c:strCache>
                <c:ptCount val="1"/>
                <c:pt idx="0">
                  <c:v>Pornografía de menores</c:v>
                </c:pt>
              </c:strCache>
            </c:strRef>
          </c:tx>
          <c:spPr>
            <a:ln w="28575" cap="rnd">
              <a:solidFill>
                <a:schemeClr val="accent4"/>
              </a:solidFill>
              <a:round/>
            </a:ln>
            <a:effectLst/>
          </c:spPr>
          <c:marker>
            <c:symbol val="none"/>
          </c:marker>
          <c:dLbls>
            <c:spPr>
              <a:solidFill>
                <a:schemeClr val="accent4">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SEXUAL'!$E$13:$Q$13</c:f>
              <c:numCache>
                <c:formatCode>#,##0</c:formatCode>
                <c:ptCount val="13"/>
                <c:pt idx="0">
                  <c:v>90</c:v>
                </c:pt>
                <c:pt idx="1">
                  <c:v>91</c:v>
                </c:pt>
                <c:pt idx="2">
                  <c:v>67</c:v>
                </c:pt>
                <c:pt idx="3">
                  <c:v>67</c:v>
                </c:pt>
                <c:pt idx="4">
                  <c:v>73</c:v>
                </c:pt>
                <c:pt idx="5">
                  <c:v>87</c:v>
                </c:pt>
                <c:pt idx="6">
                  <c:v>55</c:v>
                </c:pt>
                <c:pt idx="7">
                  <c:v>94</c:v>
                </c:pt>
                <c:pt idx="8">
                  <c:v>99</c:v>
                </c:pt>
                <c:pt idx="9">
                  <c:v>108</c:v>
                </c:pt>
                <c:pt idx="10">
                  <c:v>95</c:v>
                </c:pt>
                <c:pt idx="11">
                  <c:v>104</c:v>
                </c:pt>
                <c:pt idx="12">
                  <c:v>88</c:v>
                </c:pt>
              </c:numCache>
            </c:numRef>
          </c:val>
          <c:smooth val="0"/>
          <c:extLst>
            <c:ext xmlns:c16="http://schemas.microsoft.com/office/drawing/2014/chart" uri="{C3380CC4-5D6E-409C-BE32-E72D297353CC}">
              <c16:uniqueId val="{00000003-9D77-42D2-8B4B-E196B1AFD3C3}"/>
            </c:ext>
          </c:extLst>
        </c:ser>
        <c:ser>
          <c:idx val="4"/>
          <c:order val="4"/>
          <c:tx>
            <c:strRef>
              <c:f>'2.VIOLENCIA SEXUAL'!$D$14</c:f>
              <c:strCache>
                <c:ptCount val="1"/>
                <c:pt idx="0">
                  <c:v>Otros contra la libertad sexual</c:v>
                </c:pt>
              </c:strCache>
            </c:strRef>
          </c:tx>
          <c:spPr>
            <a:ln w="28575" cap="rnd">
              <a:solidFill>
                <a:schemeClr val="accent5"/>
              </a:solidFill>
              <a:round/>
            </a:ln>
            <a:effectLst/>
          </c:spPr>
          <c:marker>
            <c:symbol val="none"/>
          </c:marker>
          <c:dLbls>
            <c:spPr>
              <a:solidFill>
                <a:schemeClr val="accent5">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SEXUAL'!$E$8:$Q$8</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'2.VIOLENCIA SEXUAL'!$E$14:$Q$14</c:f>
              <c:numCache>
                <c:formatCode>#,##0</c:formatCode>
                <c:ptCount val="13"/>
                <c:pt idx="0">
                  <c:v>214</c:v>
                </c:pt>
                <c:pt idx="1">
                  <c:v>231</c:v>
                </c:pt>
                <c:pt idx="2">
                  <c:v>191</c:v>
                </c:pt>
                <c:pt idx="3">
                  <c:v>230</c:v>
                </c:pt>
                <c:pt idx="4">
                  <c:v>239</c:v>
                </c:pt>
                <c:pt idx="5">
                  <c:v>227</c:v>
                </c:pt>
                <c:pt idx="6">
                  <c:v>267</c:v>
                </c:pt>
                <c:pt idx="7">
                  <c:v>280</c:v>
                </c:pt>
                <c:pt idx="8">
                  <c:v>290</c:v>
                </c:pt>
                <c:pt idx="9">
                  <c:v>305</c:v>
                </c:pt>
                <c:pt idx="10">
                  <c:v>278</c:v>
                </c:pt>
                <c:pt idx="11">
                  <c:v>342</c:v>
                </c:pt>
                <c:pt idx="12">
                  <c:v>341</c:v>
                </c:pt>
              </c:numCache>
            </c:numRef>
          </c:val>
          <c:smooth val="0"/>
          <c:extLst>
            <c:ext xmlns:c16="http://schemas.microsoft.com/office/drawing/2014/chart" uri="{C3380CC4-5D6E-409C-BE32-E72D297353CC}">
              <c16:uniqueId val="{00000004-9D77-42D2-8B4B-E196B1AFD3C3}"/>
            </c:ext>
          </c:extLst>
        </c:ser>
        <c:dLbls>
          <c:dLblPos val="t"/>
          <c:showLegendKey val="0"/>
          <c:showVal val="1"/>
          <c:showCatName val="0"/>
          <c:showSerName val="0"/>
          <c:showPercent val="0"/>
          <c:showBubbleSize val="0"/>
        </c:dLbls>
        <c:smooth val="0"/>
        <c:axId val="552367544"/>
        <c:axId val="552365744"/>
      </c:lineChart>
      <c:catAx>
        <c:axId val="552367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2365744"/>
        <c:crosses val="autoZero"/>
        <c:auto val="1"/>
        <c:lblAlgn val="ctr"/>
        <c:lblOffset val="100"/>
        <c:noMultiLvlLbl val="0"/>
      </c:catAx>
      <c:valAx>
        <c:axId val="552365744"/>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2367544"/>
        <c:crosses val="autoZero"/>
        <c:crossBetween val="between"/>
        <c:majorUnit val="100"/>
      </c:valAx>
      <c:spPr>
        <a:solidFill>
          <a:schemeClr val="bg1">
            <a:lumMod val="95000"/>
          </a:schemeClr>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ES" sz="1400" b="1" i="0" u="none" strike="noStrike" kern="1200" baseline="0">
                <a:solidFill>
                  <a:sysClr val="windowText" lastClr="000000"/>
                </a:solidFill>
              </a:rPr>
              <a:t>2.4 Delitos sexuales cometidos por dos o más responsables (2017-2022) </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1-D1F3-479E-8E7D-76563B36B543}"/>
            </c:ext>
          </c:extLst>
        </c:ser>
        <c:ser>
          <c:idx val="1"/>
          <c:order val="1"/>
          <c:spPr>
            <a:solidFill>
              <a:schemeClr val="accent2"/>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2-D1F3-479E-8E7D-76563B36B543}"/>
            </c:ext>
          </c:extLst>
        </c:ser>
        <c:ser>
          <c:idx val="2"/>
          <c:order val="2"/>
          <c:spPr>
            <a:solidFill>
              <a:schemeClr val="accent3"/>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3-D1F3-479E-8E7D-76563B36B543}"/>
            </c:ext>
          </c:extLst>
        </c:ser>
        <c:ser>
          <c:idx val="3"/>
          <c:order val="3"/>
          <c:spPr>
            <a:solidFill>
              <a:schemeClr val="accent4"/>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4-D1F3-479E-8E7D-76563B36B543}"/>
            </c:ext>
          </c:extLst>
        </c:ser>
        <c:ser>
          <c:idx val="4"/>
          <c:order val="4"/>
          <c:spPr>
            <a:solidFill>
              <a:schemeClr val="accent5"/>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5-D1F3-479E-8E7D-76563B36B543}"/>
            </c:ext>
          </c:extLst>
        </c:ser>
        <c:ser>
          <c:idx val="5"/>
          <c:order val="5"/>
          <c:spPr>
            <a:solidFill>
              <a:schemeClr val="accent6"/>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6-D1F3-479E-8E7D-76563B36B543}"/>
            </c:ext>
          </c:extLst>
        </c:ser>
        <c:ser>
          <c:idx val="6"/>
          <c:order val="6"/>
          <c:spPr>
            <a:solidFill>
              <a:schemeClr val="accent1">
                <a:lumMod val="60000"/>
              </a:schemeClr>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7-D1F3-479E-8E7D-76563B36B543}"/>
            </c:ext>
          </c:extLst>
        </c:ser>
        <c:ser>
          <c:idx val="7"/>
          <c:order val="7"/>
          <c:spPr>
            <a:solidFill>
              <a:schemeClr val="accent2">
                <a:lumMod val="60000"/>
              </a:schemeClr>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8-D1F3-479E-8E7D-76563B36B543}"/>
            </c:ext>
          </c:extLst>
        </c:ser>
        <c:ser>
          <c:idx val="8"/>
          <c:order val="8"/>
          <c:spPr>
            <a:solidFill>
              <a:schemeClr val="accent3">
                <a:lumMod val="60000"/>
              </a:schemeClr>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9-D1F3-479E-8E7D-76563B36B543}"/>
            </c:ext>
          </c:extLst>
        </c:ser>
        <c:ser>
          <c:idx val="9"/>
          <c:order val="9"/>
          <c:spPr>
            <a:solidFill>
              <a:schemeClr val="accent4">
                <a:lumMod val="60000"/>
              </a:schemeClr>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A-D1F3-479E-8E7D-76563B36B543}"/>
            </c:ext>
          </c:extLst>
        </c:ser>
        <c:ser>
          <c:idx val="10"/>
          <c:order val="10"/>
          <c:spPr>
            <a:solidFill>
              <a:schemeClr val="accent5">
                <a:lumMod val="60000"/>
              </a:schemeClr>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B-D1F3-479E-8E7D-76563B36B543}"/>
            </c:ext>
          </c:extLst>
        </c:ser>
        <c:ser>
          <c:idx val="11"/>
          <c:order val="11"/>
          <c:spPr>
            <a:solidFill>
              <a:schemeClr val="accent6">
                <a:lumMod val="60000"/>
              </a:schemeClr>
            </a:solidFill>
            <a:ln>
              <a:noFill/>
            </a:ln>
            <a:effectLst/>
          </c:spPr>
          <c:invertIfNegative val="0"/>
          <c:val>
            <c:numRef>
              <c:f>'2.VIOLENCIA SEXUAL'!#REF!</c:f>
              <c:numCache>
                <c:formatCode>General</c:formatCode>
                <c:ptCount val="1"/>
                <c:pt idx="0">
                  <c:v>1</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C-D1F3-479E-8E7D-76563B36B543}"/>
            </c:ext>
          </c:extLst>
        </c:ser>
        <c:ser>
          <c:idx val="12"/>
          <c:order val="12"/>
          <c:spPr>
            <a:solidFill>
              <a:schemeClr val="accent1">
                <a:lumMod val="80000"/>
                <a:lumOff val="20000"/>
              </a:schemeClr>
            </a:solidFill>
            <a:ln>
              <a:noFill/>
            </a:ln>
            <a:effectLst/>
          </c:spPr>
          <c:invertIfNegative val="0"/>
          <c:val>
            <c:numRef>
              <c:f>'2.VIOLENCIA SEXUAL'!#REF!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'2.VIOLENCIA SEXUAL'!#REF!</c15:sqref>
                        </c15:formulaRef>
                      </c:ext>
                    </c:extLst>
                    <c:strCache>
                      <c:ptCount val="1"/>
                      <c:pt idx="0">
                        <c:v>#¡REF!</c:v>
                      </c:pt>
                    </c:strCache>
                  </c:strRef>
                </c15:cat>
              </c15:filteredCategoryTitle>
            </c:ext>
            <c:ext xmlns:c16="http://schemas.microsoft.com/office/drawing/2014/chart" uri="{C3380CC4-5D6E-409C-BE32-E72D297353CC}">
              <c16:uniqueId val="{00000000-D1F3-479E-8E7D-76563B36B543}"/>
            </c:ext>
          </c:extLst>
        </c:ser>
        <c:dLbls>
          <c:showLegendKey val="0"/>
          <c:showVal val="0"/>
          <c:showCatName val="0"/>
          <c:showSerName val="0"/>
          <c:showPercent val="0"/>
          <c:showBubbleSize val="0"/>
        </c:dLbls>
        <c:gapWidth val="75"/>
        <c:overlap val="-25"/>
        <c:axId val="449646864"/>
        <c:axId val="449649384"/>
        <c:extLst/>
      </c:barChart>
      <c:catAx>
        <c:axId val="449646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49649384"/>
        <c:crosses val="autoZero"/>
        <c:auto val="1"/>
        <c:lblAlgn val="ctr"/>
        <c:lblOffset val="100"/>
        <c:noMultiLvlLbl val="0"/>
      </c:catAx>
      <c:valAx>
        <c:axId val="44964938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49646864"/>
        <c:crosses val="autoZero"/>
        <c:crossBetween val="between"/>
      </c:valAx>
      <c:spPr>
        <a:solidFill>
          <a:schemeClr val="bg1">
            <a:lumMod val="95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ES" b="1">
                <a:solidFill>
                  <a:sysClr val="windowText" lastClr="000000"/>
                </a:solidFill>
              </a:rPr>
              <a:t>2.5. Victimizaciones de mujeres por infracciones penales contra la libertad sexual según tipología penal en la Comunidad de Madrid</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4.805862569931052E-2"/>
          <c:y val="0.14757835953457848"/>
          <c:w val="0.73784193548387089"/>
          <c:h val="0.7789118055555555"/>
        </c:manualLayout>
      </c:layout>
      <c:lineChart>
        <c:grouping val="standard"/>
        <c:varyColors val="0"/>
        <c:ser>
          <c:idx val="0"/>
          <c:order val="0"/>
          <c:tx>
            <c:strRef>
              <c:f>'2.VIOLENCIA SEXUAL'!$D$27</c:f>
              <c:strCache>
                <c:ptCount val="1"/>
                <c:pt idx="0">
                  <c:v>Agresión sexual</c:v>
                </c:pt>
              </c:strCache>
            </c:strRef>
          </c:tx>
          <c:spPr>
            <a:ln w="28575" cap="rnd">
              <a:solidFill>
                <a:schemeClr val="accent1"/>
              </a:solidFill>
              <a:round/>
            </a:ln>
            <a:effectLst/>
          </c:spPr>
          <c:marker>
            <c:symbol val="none"/>
          </c:marker>
          <c:dLbls>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SEXUAL'!$E$27:$Q$27</c15:sqref>
                  </c15:fullRef>
                </c:ext>
              </c:extLst>
              <c:f>('2.VIOLENCIA SEXUAL'!$E$27,'2.VIOLENCIA SEXUAL'!$J$27,'2.VIOLENCIA SEXUAL'!$O$27:$Q$27)</c:f>
              <c:numCache>
                <c:formatCode>#,##0</c:formatCode>
                <c:ptCount val="5"/>
                <c:pt idx="0">
                  <c:v>681</c:v>
                </c:pt>
                <c:pt idx="1">
                  <c:v>717</c:v>
                </c:pt>
                <c:pt idx="2">
                  <c:v>978</c:v>
                </c:pt>
                <c:pt idx="3">
                  <c:v>1266</c:v>
                </c:pt>
                <c:pt idx="4">
                  <c:v>1422</c:v>
                </c:pt>
              </c:numCache>
            </c:numRef>
          </c:val>
          <c:smooth val="0"/>
          <c:extLst>
            <c:ext xmlns:c15="http://schemas.microsoft.com/office/drawing/2012/chart" uri="{02D57815-91ED-43cb-92C2-25804820EDAC}">
              <c15:categoryFilterExceptions>
                <c15:categoryFilterException>
                  <c15:sqref>'2.VIOLENCIA SEXUAL'!$F$27</c15:sqref>
                  <c15:dLbl>
                    <c:idx val="0"/>
                    <c:delete val="1"/>
                    <c:extLst>
                      <c:ext uri="{CE6537A1-D6FC-4f65-9D91-7224C49458BB}"/>
                      <c:ext xmlns:c16="http://schemas.microsoft.com/office/drawing/2014/chart" uri="{C3380CC4-5D6E-409C-BE32-E72D297353CC}">
                        <c16:uniqueId val="{00000000-87B7-4161-9547-18D7FAE04A36}"/>
                      </c:ext>
                    </c:extLst>
                  </c15:dLbl>
                </c15:categoryFilterException>
                <c15:categoryFilterException>
                  <c15:sqref>'2.VIOLENCIA SEXUAL'!$H$27</c15:sqref>
                  <c15:dLbl>
                    <c:idx val="0"/>
                    <c:delete val="1"/>
                    <c:extLst>
                      <c:ext uri="{CE6537A1-D6FC-4f65-9D91-7224C49458BB}"/>
                      <c:ext xmlns:c16="http://schemas.microsoft.com/office/drawing/2014/chart" uri="{C3380CC4-5D6E-409C-BE32-E72D297353CC}">
                        <c16:uniqueId val="{00000001-87B7-4161-9547-18D7FAE04A36}"/>
                      </c:ext>
                    </c:extLst>
                  </c15:dLbl>
                </c15:categoryFilterException>
                <c15:categoryFilterException>
                  <c15:sqref>'2.VIOLENCIA SEXUAL'!$I$27</c15:sqref>
                  <c15:dLbl>
                    <c:idx val="0"/>
                    <c:delete val="1"/>
                    <c:extLst>
                      <c:ext uri="{CE6537A1-D6FC-4f65-9D91-7224C49458BB}"/>
                      <c:ext xmlns:c16="http://schemas.microsoft.com/office/drawing/2014/chart" uri="{C3380CC4-5D6E-409C-BE32-E72D297353CC}">
                        <c16:uniqueId val="{00000002-87B7-4161-9547-18D7FAE04A36}"/>
                      </c:ext>
                    </c:extLst>
                  </c15:dLbl>
                </c15:categoryFilterException>
                <c15:categoryFilterException>
                  <c15:sqref>'2.VIOLENCIA SEXUAL'!$K$27</c15:sqref>
                  <c15:dLbl>
                    <c:idx val="1"/>
                    <c:delete val="1"/>
                    <c:extLst>
                      <c:ext uri="{CE6537A1-D6FC-4f65-9D91-7224C49458BB}"/>
                      <c:ext xmlns:c16="http://schemas.microsoft.com/office/drawing/2014/chart" uri="{C3380CC4-5D6E-409C-BE32-E72D297353CC}">
                        <c16:uniqueId val="{00000003-87B7-4161-9547-18D7FAE04A36}"/>
                      </c:ext>
                    </c:extLst>
                  </c15:dLbl>
                </c15:categoryFilterException>
                <c15:categoryFilterException>
                  <c15:sqref>'2.VIOLENCIA SEXUAL'!$L$27</c15:sqref>
                  <c15:dLbl>
                    <c:idx val="1"/>
                    <c:delete val="1"/>
                    <c:extLst>
                      <c:ext uri="{CE6537A1-D6FC-4f65-9D91-7224C49458BB}"/>
                      <c:ext xmlns:c16="http://schemas.microsoft.com/office/drawing/2014/chart" uri="{C3380CC4-5D6E-409C-BE32-E72D297353CC}">
                        <c16:uniqueId val="{00000004-87B7-4161-9547-18D7FAE04A36}"/>
                      </c:ext>
                    </c:extLst>
                  </c15:dLbl>
                </c15:categoryFilterException>
                <c15:categoryFilterException>
                  <c15:sqref>'2.VIOLENCIA SEXUAL'!$M$27</c15:sqref>
                  <c15:dLbl>
                    <c:idx val="1"/>
                    <c:delete val="1"/>
                    <c:extLst>
                      <c:ext uri="{CE6537A1-D6FC-4f65-9D91-7224C49458BB}"/>
                      <c:ext xmlns:c16="http://schemas.microsoft.com/office/drawing/2014/chart" uri="{C3380CC4-5D6E-409C-BE32-E72D297353CC}">
                        <c16:uniqueId val="{00000005-87B7-4161-9547-18D7FAE04A36}"/>
                      </c:ext>
                    </c:extLst>
                  </c15:dLbl>
                </c15:categoryFilterException>
                <c15:categoryFilterException>
                  <c15:sqref>'2.VIOLENCIA SEXUAL'!$N$27</c15:sqref>
                  <c15:dLbl>
                    <c:idx val="1"/>
                    <c:delete val="1"/>
                    <c:extLst>
                      <c:ext uri="{CE6537A1-D6FC-4f65-9D91-7224C49458BB}"/>
                      <c:ext xmlns:c16="http://schemas.microsoft.com/office/drawing/2014/chart" uri="{C3380CC4-5D6E-409C-BE32-E72D297353CC}">
                        <c16:uniqueId val="{00000006-87B7-4161-9547-18D7FAE04A36}"/>
                      </c:ext>
                    </c:extLst>
                  </c15:dLbl>
                </c15:categoryFilterException>
              </c15:categoryFilterExceptions>
            </c:ext>
            <c:ext xmlns:c16="http://schemas.microsoft.com/office/drawing/2014/chart" uri="{C3380CC4-5D6E-409C-BE32-E72D297353CC}">
              <c16:uniqueId val="{00000000-D3FD-461D-88B6-D68AB98A70F8}"/>
            </c:ext>
          </c:extLst>
        </c:ser>
        <c:ser>
          <c:idx val="1"/>
          <c:order val="1"/>
          <c:tx>
            <c:strRef>
              <c:f>'2.VIOLENCIA SEXUAL'!#REF!</c:f>
              <c:strCache>
                <c:ptCount val="1"/>
                <c:pt idx="0">
                  <c:v>#¡REF!</c:v>
                </c:pt>
              </c:strCache>
            </c:strRef>
          </c:tx>
          <c:spPr>
            <a:ln w="28575" cap="rnd">
              <a:solidFill>
                <a:schemeClr val="accent2"/>
              </a:solidFill>
              <a:round/>
            </a:ln>
            <a:effectLst/>
          </c:spPr>
          <c:marker>
            <c:symbol val="none"/>
          </c:marker>
          <c:dLbls>
            <c:dLbl>
              <c:idx val="0"/>
              <c:layout>
                <c:manualLayout>
                  <c:x val="-1.2458798197450758E-17"/>
                  <c:y val="-2.4504501375604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D3FD-461D-88B6-D68AB98A70F8}"/>
                </c:ext>
              </c:extLst>
            </c:dLbl>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SEXUAL'!$E$28:$Q$28</c15:sqref>
                  </c15:fullRef>
                </c:ext>
              </c:extLst>
              <c:f>('2.VIOLENCIA SEXUAL'!$E$28,'2.VIOLENCIA SEXUAL'!$J$28,'2.VIOLENCIA SEXUAL'!$O$28:$Q$28)</c:f>
              <c:numCache>
                <c:formatCode>#,##0</c:formatCode>
                <c:ptCount val="5"/>
                <c:pt idx="0">
                  <c:v>274</c:v>
                </c:pt>
                <c:pt idx="1">
                  <c:v>268</c:v>
                </c:pt>
                <c:pt idx="2">
                  <c:v>451</c:v>
                </c:pt>
                <c:pt idx="3">
                  <c:v>500</c:v>
                </c:pt>
                <c:pt idx="4">
                  <c:v>559</c:v>
                </c:pt>
              </c:numCache>
            </c:numRef>
          </c:val>
          <c:smooth val="0"/>
          <c:extLst>
            <c:ext xmlns:c15="http://schemas.microsoft.com/office/drawing/2012/chart" uri="{02D57815-91ED-43cb-92C2-25804820EDAC}">
              <c15:categoryFilterExceptions>
                <c15:categoryFilterException>
                  <c15:sqref>'2.VIOLENCIA SEXUAL'!$F$28</c15:sqref>
                  <c15:dLbl>
                    <c:idx val="0"/>
                    <c:delete val="1"/>
                    <c:extLst>
                      <c:ext uri="{CE6537A1-D6FC-4f65-9D91-7224C49458BB}"/>
                      <c:ext xmlns:c16="http://schemas.microsoft.com/office/drawing/2014/chart" uri="{C3380CC4-5D6E-409C-BE32-E72D297353CC}">
                        <c16:uniqueId val="{00000007-87B7-4161-9547-18D7FAE04A36}"/>
                      </c:ext>
                    </c:extLst>
                  </c15:dLbl>
                </c15:categoryFilterException>
                <c15:categoryFilterException>
                  <c15:sqref>'2.VIOLENCIA SEXUAL'!$G$28</c15:sqref>
                  <c15:dLbl>
                    <c:idx val="0"/>
                    <c:delete val="1"/>
                    <c:extLst>
                      <c:ext uri="{CE6537A1-D6FC-4f65-9D91-7224C49458BB}"/>
                      <c:ext xmlns:c16="http://schemas.microsoft.com/office/drawing/2014/chart" uri="{C3380CC4-5D6E-409C-BE32-E72D297353CC}">
                        <c16:uniqueId val="{00000008-87B7-4161-9547-18D7FAE04A36}"/>
                      </c:ext>
                    </c:extLst>
                  </c15:dLbl>
                </c15:categoryFilterException>
                <c15:categoryFilterException>
                  <c15:sqref>'2.VIOLENCIA SEXUAL'!$H$28</c15:sqref>
                  <c15:dLbl>
                    <c:idx val="0"/>
                    <c:delete val="1"/>
                    <c:extLst>
                      <c:ext uri="{CE6537A1-D6FC-4f65-9D91-7224C49458BB}"/>
                      <c:ext xmlns:c16="http://schemas.microsoft.com/office/drawing/2014/chart" uri="{C3380CC4-5D6E-409C-BE32-E72D297353CC}">
                        <c16:uniqueId val="{00000009-87B7-4161-9547-18D7FAE04A36}"/>
                      </c:ext>
                    </c:extLst>
                  </c15:dLbl>
                </c15:categoryFilterException>
                <c15:categoryFilterException>
                  <c15:sqref>'2.VIOLENCIA SEXUAL'!$I$28</c15:sqref>
                  <c15:dLbl>
                    <c:idx val="0"/>
                    <c:delete val="1"/>
                    <c:extLst>
                      <c:ext uri="{CE6537A1-D6FC-4f65-9D91-7224C49458BB}"/>
                      <c:ext xmlns:c16="http://schemas.microsoft.com/office/drawing/2014/chart" uri="{C3380CC4-5D6E-409C-BE32-E72D297353CC}">
                        <c16:uniqueId val="{0000000A-87B7-4161-9547-18D7FAE04A36}"/>
                      </c:ext>
                    </c:extLst>
                  </c15:dLbl>
                </c15:categoryFilterException>
                <c15:categoryFilterException>
                  <c15:sqref>'2.VIOLENCIA SEXUAL'!$K$28</c15:sqref>
                  <c15:dLbl>
                    <c:idx val="1"/>
                    <c:delete val="1"/>
                    <c:extLst>
                      <c:ext uri="{CE6537A1-D6FC-4f65-9D91-7224C49458BB}"/>
                      <c:ext xmlns:c16="http://schemas.microsoft.com/office/drawing/2014/chart" uri="{C3380CC4-5D6E-409C-BE32-E72D297353CC}">
                        <c16:uniqueId val="{0000000B-87B7-4161-9547-18D7FAE04A36}"/>
                      </c:ext>
                    </c:extLst>
                  </c15:dLbl>
                </c15:categoryFilterException>
                <c15:categoryFilterException>
                  <c15:sqref>'2.VIOLENCIA SEXUAL'!$L$28</c15:sqref>
                  <c15:dLbl>
                    <c:idx val="1"/>
                    <c:delete val="1"/>
                    <c:extLst>
                      <c:ext uri="{CE6537A1-D6FC-4f65-9D91-7224C49458BB}"/>
                      <c:ext xmlns:c16="http://schemas.microsoft.com/office/drawing/2014/chart" uri="{C3380CC4-5D6E-409C-BE32-E72D297353CC}">
                        <c16:uniqueId val="{0000000C-87B7-4161-9547-18D7FAE04A36}"/>
                      </c:ext>
                    </c:extLst>
                  </c15:dLbl>
                </c15:categoryFilterException>
                <c15:categoryFilterException>
                  <c15:sqref>'2.VIOLENCIA SEXUAL'!$M$28</c15:sqref>
                  <c15:dLbl>
                    <c:idx val="1"/>
                    <c:delete val="1"/>
                    <c:extLst>
                      <c:ext uri="{CE6537A1-D6FC-4f65-9D91-7224C49458BB}"/>
                      <c:ext xmlns:c16="http://schemas.microsoft.com/office/drawing/2014/chart" uri="{C3380CC4-5D6E-409C-BE32-E72D297353CC}">
                        <c16:uniqueId val="{0000000D-87B7-4161-9547-18D7FAE04A36}"/>
                      </c:ext>
                    </c:extLst>
                  </c15:dLbl>
                </c15:categoryFilterException>
                <c15:categoryFilterException>
                  <c15:sqref>'2.VIOLENCIA SEXUAL'!$N$28</c15:sqref>
                  <c15:dLbl>
                    <c:idx val="1"/>
                    <c:delete val="1"/>
                    <c:extLst>
                      <c:ext uri="{CE6537A1-D6FC-4f65-9D91-7224C49458BB}"/>
                      <c:ext xmlns:c16="http://schemas.microsoft.com/office/drawing/2014/chart" uri="{C3380CC4-5D6E-409C-BE32-E72D297353CC}">
                        <c16:uniqueId val="{0000000E-87B7-4161-9547-18D7FAE04A36}"/>
                      </c:ext>
                    </c:extLst>
                  </c15:dLbl>
                </c15:categoryFilterException>
              </c15:categoryFilterExceptions>
            </c:ext>
            <c:ext xmlns:c16="http://schemas.microsoft.com/office/drawing/2014/chart" uri="{C3380CC4-5D6E-409C-BE32-E72D297353CC}">
              <c16:uniqueId val="{00000001-D3FD-461D-88B6-D68AB98A70F8}"/>
            </c:ext>
          </c:extLst>
        </c:ser>
        <c:ser>
          <c:idx val="2"/>
          <c:order val="2"/>
          <c:tx>
            <c:strRef>
              <c:f>'2.VIOLENCIA SEXUAL'!#REF!</c:f>
              <c:strCache>
                <c:ptCount val="1"/>
                <c:pt idx="0">
                  <c:v>#¡REF!</c:v>
                </c:pt>
              </c:strCache>
            </c:strRef>
          </c:tx>
          <c:spPr>
            <a:ln w="28575" cap="rnd">
              <a:solidFill>
                <a:schemeClr val="accent3"/>
              </a:solidFill>
              <a:round/>
            </a:ln>
            <a:effectLst/>
          </c:spPr>
          <c:marker>
            <c:symbol val="none"/>
          </c:marker>
          <c:dLbls>
            <c:dLbl>
              <c:idx val="0"/>
              <c:layout>
                <c:manualLayout>
                  <c:x val="-1.2458798197450758E-17"/>
                  <c:y val="-3.6756752063406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D3FD-461D-88B6-D68AB98A70F8}"/>
                </c:ext>
              </c:extLst>
            </c:dLbl>
            <c:dLbl>
              <c:idx val="1"/>
              <c:layout>
                <c:manualLayout>
                  <c:x val="0"/>
                  <c:y val="-1.8378376031703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D3FD-461D-88B6-D68AB98A70F8}"/>
                </c:ext>
              </c:extLst>
            </c:dLbl>
            <c:dLbl>
              <c:idx val="2"/>
              <c:layout>
                <c:manualLayout>
                  <c:x val="-2.7183146449201497E-3"/>
                  <c:y val="-2.4504501375604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D3FD-461D-88B6-D68AB98A70F8}"/>
                </c:ext>
              </c:extLst>
            </c:dLbl>
            <c:dLbl>
              <c:idx val="3"/>
              <c:layout>
                <c:manualLayout>
                  <c:x val="9.9670385579606064E-17"/>
                  <c:y val="-1.53153133597528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D3FD-461D-88B6-D68AB98A70F8}"/>
                </c:ext>
              </c:extLst>
            </c:dLbl>
            <c:dLbl>
              <c:idx val="4"/>
              <c:layout>
                <c:manualLayout>
                  <c:x val="-4.0774719673802246E-3"/>
                  <c:y val="-2.4504501375604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D3FD-461D-88B6-D68AB98A70F8}"/>
                </c:ext>
              </c:extLst>
            </c:dLbl>
            <c:spPr>
              <a:solidFill>
                <a:schemeClr val="accent3">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SEXUAL'!$E$29:$Q$29</c15:sqref>
                  </c15:fullRef>
                </c:ext>
              </c:extLst>
              <c:f>('2.VIOLENCIA SEXUAL'!$E$29,'2.VIOLENCIA SEXUAL'!$J$29,'2.VIOLENCIA SEXUAL'!$O$29:$Q$29)</c:f>
              <c:numCache>
                <c:formatCode>#,##0</c:formatCode>
                <c:ptCount val="5"/>
                <c:pt idx="0">
                  <c:v>24</c:v>
                </c:pt>
                <c:pt idx="1">
                  <c:v>33</c:v>
                </c:pt>
                <c:pt idx="2">
                  <c:v>27</c:v>
                </c:pt>
                <c:pt idx="3">
                  <c:v>36</c:v>
                </c:pt>
                <c:pt idx="4">
                  <c:v>27</c:v>
                </c:pt>
              </c:numCache>
            </c:numRef>
          </c:val>
          <c:smooth val="0"/>
          <c:extLst>
            <c:ext xmlns:c15="http://schemas.microsoft.com/office/drawing/2012/chart" uri="{02D57815-91ED-43cb-92C2-25804820EDAC}">
              <c15:categoryFilterExceptions>
                <c15:categoryFilterException>
                  <c15:sqref>'2.VIOLENCIA SEXUAL'!$F$29</c15:sqref>
                  <c15:dLbl>
                    <c:idx val="0"/>
                    <c:delete val="1"/>
                    <c:extLst>
                      <c:ext uri="{CE6537A1-D6FC-4f65-9D91-7224C49458BB}"/>
                      <c:ext xmlns:c16="http://schemas.microsoft.com/office/drawing/2014/chart" uri="{C3380CC4-5D6E-409C-BE32-E72D297353CC}">
                        <c16:uniqueId val="{0000000F-87B7-4161-9547-18D7FAE04A36}"/>
                      </c:ext>
                    </c:extLst>
                  </c15:dLbl>
                </c15:categoryFilterException>
                <c15:categoryFilterException>
                  <c15:sqref>'2.VIOLENCIA SEXUAL'!$G$29</c15:sqref>
                  <c15:dLbl>
                    <c:idx val="0"/>
                    <c:delete val="1"/>
                    <c:extLst>
                      <c:ext uri="{CE6537A1-D6FC-4f65-9D91-7224C49458BB}"/>
                      <c:ext xmlns:c16="http://schemas.microsoft.com/office/drawing/2014/chart" uri="{C3380CC4-5D6E-409C-BE32-E72D297353CC}">
                        <c16:uniqueId val="{00000010-87B7-4161-9547-18D7FAE04A36}"/>
                      </c:ext>
                    </c:extLst>
                  </c15:dLbl>
                </c15:categoryFilterException>
                <c15:categoryFilterException>
                  <c15:sqref>'2.VIOLENCIA SEXUAL'!$H$29</c15:sqref>
                  <c15:dLbl>
                    <c:idx val="0"/>
                    <c:delete val="1"/>
                    <c:extLst>
                      <c:ext uri="{CE6537A1-D6FC-4f65-9D91-7224C49458BB}"/>
                      <c:ext xmlns:c16="http://schemas.microsoft.com/office/drawing/2014/chart" uri="{C3380CC4-5D6E-409C-BE32-E72D297353CC}">
                        <c16:uniqueId val="{00000011-87B7-4161-9547-18D7FAE04A36}"/>
                      </c:ext>
                    </c:extLst>
                  </c15:dLbl>
                </c15:categoryFilterException>
                <c15:categoryFilterException>
                  <c15:sqref>'2.VIOLENCIA SEXUAL'!$I$29</c15:sqref>
                  <c15:dLbl>
                    <c:idx val="0"/>
                    <c:delete val="1"/>
                    <c:extLst>
                      <c:ext uri="{CE6537A1-D6FC-4f65-9D91-7224C49458BB}"/>
                      <c:ext xmlns:c16="http://schemas.microsoft.com/office/drawing/2014/chart" uri="{C3380CC4-5D6E-409C-BE32-E72D297353CC}">
                        <c16:uniqueId val="{00000012-87B7-4161-9547-18D7FAE04A36}"/>
                      </c:ext>
                    </c:extLst>
                  </c15:dLbl>
                </c15:categoryFilterException>
                <c15:categoryFilterException>
                  <c15:sqref>'2.VIOLENCIA SEXUAL'!$K$29</c15:sqref>
                  <c15:dLbl>
                    <c:idx val="1"/>
                    <c:delete val="1"/>
                    <c:extLst>
                      <c:ext uri="{CE6537A1-D6FC-4f65-9D91-7224C49458BB}"/>
                      <c:ext xmlns:c16="http://schemas.microsoft.com/office/drawing/2014/chart" uri="{C3380CC4-5D6E-409C-BE32-E72D297353CC}">
                        <c16:uniqueId val="{00000013-87B7-4161-9547-18D7FAE04A36}"/>
                      </c:ext>
                    </c:extLst>
                  </c15:dLbl>
                </c15:categoryFilterException>
                <c15:categoryFilterException>
                  <c15:sqref>'2.VIOLENCIA SEXUAL'!$L$29</c15:sqref>
                  <c15:dLbl>
                    <c:idx val="1"/>
                    <c:delete val="1"/>
                    <c:extLst>
                      <c:ext uri="{CE6537A1-D6FC-4f65-9D91-7224C49458BB}"/>
                      <c:ext xmlns:c16="http://schemas.microsoft.com/office/drawing/2014/chart" uri="{C3380CC4-5D6E-409C-BE32-E72D297353CC}">
                        <c16:uniqueId val="{00000014-87B7-4161-9547-18D7FAE04A36}"/>
                      </c:ext>
                    </c:extLst>
                  </c15:dLbl>
                </c15:categoryFilterException>
                <c15:categoryFilterException>
                  <c15:sqref>'2.VIOLENCIA SEXUAL'!$M$29</c15:sqref>
                  <c15:dLbl>
                    <c:idx val="1"/>
                    <c:delete val="1"/>
                    <c:extLst>
                      <c:ext uri="{CE6537A1-D6FC-4f65-9D91-7224C49458BB}"/>
                      <c:ext xmlns:c16="http://schemas.microsoft.com/office/drawing/2014/chart" uri="{C3380CC4-5D6E-409C-BE32-E72D297353CC}">
                        <c16:uniqueId val="{00000015-87B7-4161-9547-18D7FAE04A36}"/>
                      </c:ext>
                    </c:extLst>
                  </c15:dLbl>
                </c15:categoryFilterException>
                <c15:categoryFilterException>
                  <c15:sqref>'2.VIOLENCIA SEXUAL'!$N$29</c15:sqref>
                  <c15:dLbl>
                    <c:idx val="1"/>
                    <c:delete val="1"/>
                    <c:extLst>
                      <c:ext uri="{CE6537A1-D6FC-4f65-9D91-7224C49458BB}"/>
                      <c:ext xmlns:c16="http://schemas.microsoft.com/office/drawing/2014/chart" uri="{C3380CC4-5D6E-409C-BE32-E72D297353CC}">
                        <c16:uniqueId val="{00000016-87B7-4161-9547-18D7FAE04A36}"/>
                      </c:ext>
                    </c:extLst>
                  </c15:dLbl>
                </c15:categoryFilterException>
              </c15:categoryFilterExceptions>
            </c:ext>
            <c:ext xmlns:c16="http://schemas.microsoft.com/office/drawing/2014/chart" uri="{C3380CC4-5D6E-409C-BE32-E72D297353CC}">
              <c16:uniqueId val="{00000002-D3FD-461D-88B6-D68AB98A70F8}"/>
            </c:ext>
          </c:extLst>
        </c:ser>
        <c:ser>
          <c:idx val="3"/>
          <c:order val="3"/>
          <c:tx>
            <c:strRef>
              <c:f>'2.VIOLENCIA SEXUAL'!#REF!</c:f>
              <c:strCache>
                <c:ptCount val="1"/>
                <c:pt idx="0">
                  <c:v>#¡REF!</c:v>
                </c:pt>
              </c:strCache>
            </c:strRef>
          </c:tx>
          <c:spPr>
            <a:ln w="28575" cap="rnd">
              <a:solidFill>
                <a:schemeClr val="accent4"/>
              </a:solidFill>
              <a:round/>
            </a:ln>
            <a:effectLst/>
          </c:spPr>
          <c:marker>
            <c:symbol val="none"/>
          </c:marker>
          <c:dLbls>
            <c:dLbl>
              <c:idx val="1"/>
              <c:layout>
                <c:manualLayout>
                  <c:x val="-2.4464831804281346E-2"/>
                  <c:y val="-1.1231100054525875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D3FD-461D-88B6-D68AB98A70F8}"/>
                </c:ext>
              </c:extLst>
            </c:dLbl>
            <c:dLbl>
              <c:idx val="2"/>
              <c:layout>
                <c:manualLayout>
                  <c:x val="-2.0387359836901122E-2"/>
                  <c:y val="-1.1231100054525875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D3FD-461D-88B6-D68AB98A70F8}"/>
                </c:ext>
              </c:extLst>
            </c:dLbl>
            <c:dLbl>
              <c:idx val="3"/>
              <c:layout>
                <c:manualLayout>
                  <c:x val="-2.0387359836901122E-2"/>
                  <c:y val="-3.06306267195057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D3FD-461D-88B6-D68AB98A70F8}"/>
                </c:ext>
              </c:extLst>
            </c:dLbl>
            <c:spPr>
              <a:solidFill>
                <a:schemeClr val="accent4"/>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SEXUAL'!$E$30:$Q$30</c15:sqref>
                  </c15:fullRef>
                </c:ext>
              </c:extLst>
              <c:f>('2.VIOLENCIA SEXUAL'!$E$30,'2.VIOLENCIA SEXUAL'!$J$30,'2.VIOLENCIA SEXUAL'!$O$30:$Q$30)</c:f>
              <c:numCache>
                <c:formatCode>#,##0</c:formatCode>
                <c:ptCount val="5"/>
                <c:pt idx="0">
                  <c:v>15</c:v>
                </c:pt>
                <c:pt idx="1">
                  <c:v>22</c:v>
                </c:pt>
                <c:pt idx="2">
                  <c:v>16</c:v>
                </c:pt>
                <c:pt idx="3">
                  <c:v>7</c:v>
                </c:pt>
                <c:pt idx="4">
                  <c:v>9</c:v>
                </c:pt>
              </c:numCache>
            </c:numRef>
          </c:val>
          <c:smooth val="0"/>
          <c:extLst>
            <c:ext xmlns:c15="http://schemas.microsoft.com/office/drawing/2012/chart" uri="{02D57815-91ED-43cb-92C2-25804820EDAC}">
              <c15:categoryFilterExceptions>
                <c15:categoryFilterException>
                  <c15:sqref>'2.VIOLENCIA SEXUAL'!$F$30</c15:sqref>
                  <c15:dLbl>
                    <c:idx val="0"/>
                    <c:delete val="1"/>
                    <c:extLst>
                      <c:ext uri="{CE6537A1-D6FC-4f65-9D91-7224C49458BB}"/>
                      <c:ext xmlns:c16="http://schemas.microsoft.com/office/drawing/2014/chart" uri="{C3380CC4-5D6E-409C-BE32-E72D297353CC}">
                        <c16:uniqueId val="{00000017-87B7-4161-9547-18D7FAE04A36}"/>
                      </c:ext>
                    </c:extLst>
                  </c15:dLbl>
                </c15:categoryFilterException>
                <c15:categoryFilterException>
                  <c15:sqref>'2.VIOLENCIA SEXUAL'!$G$30</c15:sqref>
                  <c15:dLbl>
                    <c:idx val="0"/>
                    <c:delete val="1"/>
                    <c:extLst>
                      <c:ext uri="{CE6537A1-D6FC-4f65-9D91-7224C49458BB}"/>
                      <c:ext xmlns:c16="http://schemas.microsoft.com/office/drawing/2014/chart" uri="{C3380CC4-5D6E-409C-BE32-E72D297353CC}">
                        <c16:uniqueId val="{00000018-87B7-4161-9547-18D7FAE04A36}"/>
                      </c:ext>
                    </c:extLst>
                  </c15:dLbl>
                </c15:categoryFilterException>
                <c15:categoryFilterException>
                  <c15:sqref>'2.VIOLENCIA SEXUAL'!$H$30</c15:sqref>
                  <c15:dLbl>
                    <c:idx val="0"/>
                    <c:delete val="1"/>
                    <c:extLst>
                      <c:ext uri="{CE6537A1-D6FC-4f65-9D91-7224C49458BB}"/>
                      <c:ext xmlns:c16="http://schemas.microsoft.com/office/drawing/2014/chart" uri="{C3380CC4-5D6E-409C-BE32-E72D297353CC}">
                        <c16:uniqueId val="{00000019-87B7-4161-9547-18D7FAE04A36}"/>
                      </c:ext>
                    </c:extLst>
                  </c15:dLbl>
                </c15:categoryFilterException>
                <c15:categoryFilterException>
                  <c15:sqref>'2.VIOLENCIA SEXUAL'!$I$30</c15:sqref>
                  <c15:dLbl>
                    <c:idx val="0"/>
                    <c:delete val="1"/>
                    <c:extLst>
                      <c:ext uri="{CE6537A1-D6FC-4f65-9D91-7224C49458BB}"/>
                      <c:ext xmlns:c16="http://schemas.microsoft.com/office/drawing/2014/chart" uri="{C3380CC4-5D6E-409C-BE32-E72D297353CC}">
                        <c16:uniqueId val="{0000001A-87B7-4161-9547-18D7FAE04A36}"/>
                      </c:ext>
                    </c:extLst>
                  </c15:dLbl>
                </c15:categoryFilterException>
                <c15:categoryFilterException>
                  <c15:sqref>'2.VIOLENCIA SEXUAL'!$K$30</c15:sqref>
                  <c15:dLbl>
                    <c:idx val="1"/>
                    <c:delete val="1"/>
                    <c:extLst>
                      <c:ext uri="{CE6537A1-D6FC-4f65-9D91-7224C49458BB}"/>
                      <c:ext xmlns:c16="http://schemas.microsoft.com/office/drawing/2014/chart" uri="{C3380CC4-5D6E-409C-BE32-E72D297353CC}">
                        <c16:uniqueId val="{0000001B-87B7-4161-9547-18D7FAE04A36}"/>
                      </c:ext>
                    </c:extLst>
                  </c15:dLbl>
                </c15:categoryFilterException>
                <c15:categoryFilterException>
                  <c15:sqref>'2.VIOLENCIA SEXUAL'!$L$30</c15:sqref>
                  <c15:dLbl>
                    <c:idx val="1"/>
                    <c:delete val="1"/>
                    <c:extLst>
                      <c:ext uri="{CE6537A1-D6FC-4f65-9D91-7224C49458BB}"/>
                      <c:ext xmlns:c16="http://schemas.microsoft.com/office/drawing/2014/chart" uri="{C3380CC4-5D6E-409C-BE32-E72D297353CC}">
                        <c16:uniqueId val="{0000001C-87B7-4161-9547-18D7FAE04A36}"/>
                      </c:ext>
                    </c:extLst>
                  </c15:dLbl>
                </c15:categoryFilterException>
                <c15:categoryFilterException>
                  <c15:sqref>'2.VIOLENCIA SEXUAL'!$M$30</c15:sqref>
                  <c15:dLbl>
                    <c:idx val="1"/>
                    <c:delete val="1"/>
                    <c:extLst>
                      <c:ext uri="{CE6537A1-D6FC-4f65-9D91-7224C49458BB}"/>
                      <c:ext xmlns:c16="http://schemas.microsoft.com/office/drawing/2014/chart" uri="{C3380CC4-5D6E-409C-BE32-E72D297353CC}">
                        <c16:uniqueId val="{0000001D-87B7-4161-9547-18D7FAE04A36}"/>
                      </c:ext>
                    </c:extLst>
                  </c15:dLbl>
                </c15:categoryFilterException>
                <c15:categoryFilterException>
                  <c15:sqref>'2.VIOLENCIA SEXUAL'!$N$30</c15:sqref>
                  <c15:dLbl>
                    <c:idx val="1"/>
                    <c:delete val="1"/>
                    <c:extLst>
                      <c:ext uri="{CE6537A1-D6FC-4f65-9D91-7224C49458BB}"/>
                      <c:ext xmlns:c16="http://schemas.microsoft.com/office/drawing/2014/chart" uri="{C3380CC4-5D6E-409C-BE32-E72D297353CC}">
                        <c16:uniqueId val="{0000001E-87B7-4161-9547-18D7FAE04A36}"/>
                      </c:ext>
                    </c:extLst>
                  </c15:dLbl>
                </c15:categoryFilterException>
              </c15:categoryFilterExceptions>
            </c:ext>
            <c:ext xmlns:c16="http://schemas.microsoft.com/office/drawing/2014/chart" uri="{C3380CC4-5D6E-409C-BE32-E72D297353CC}">
              <c16:uniqueId val="{00000003-D3FD-461D-88B6-D68AB98A70F8}"/>
            </c:ext>
          </c:extLst>
        </c:ser>
        <c:ser>
          <c:idx val="4"/>
          <c:order val="4"/>
          <c:tx>
            <c:strRef>
              <c:f>'2.VIOLENCIA SEXUAL'!$D$31</c:f>
              <c:strCache>
                <c:ptCount val="1"/>
                <c:pt idx="0">
                  <c:v>Otros contra la libertad sexual</c:v>
                </c:pt>
              </c:strCache>
            </c:strRef>
          </c:tx>
          <c:spPr>
            <a:ln w="28575" cap="rnd">
              <a:solidFill>
                <a:schemeClr val="accent5"/>
              </a:solidFill>
              <a:round/>
            </a:ln>
            <a:effectLst/>
          </c:spPr>
          <c:marker>
            <c:symbol val="none"/>
          </c:marker>
          <c:dLbls>
            <c:spPr>
              <a:solidFill>
                <a:schemeClr val="accent5">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SEXUAL'!$E$31:$Q$31</c15:sqref>
                  </c15:fullRef>
                </c:ext>
              </c:extLst>
              <c:f>('2.VIOLENCIA SEXUAL'!$E$31,'2.VIOLENCIA SEXUAL'!$J$31,'2.VIOLENCIA SEXUAL'!$O$31:$Q$31)</c:f>
              <c:numCache>
                <c:formatCode>#,##0</c:formatCode>
                <c:ptCount val="5"/>
                <c:pt idx="0">
                  <c:v>228</c:v>
                </c:pt>
                <c:pt idx="1">
                  <c:v>195</c:v>
                </c:pt>
                <c:pt idx="2">
                  <c:v>210</c:v>
                </c:pt>
                <c:pt idx="3">
                  <c:v>245</c:v>
                </c:pt>
                <c:pt idx="4">
                  <c:v>260</c:v>
                </c:pt>
              </c:numCache>
            </c:numRef>
          </c:val>
          <c:smooth val="0"/>
          <c:extLst>
            <c:ext xmlns:c15="http://schemas.microsoft.com/office/drawing/2012/chart" uri="{02D57815-91ED-43cb-92C2-25804820EDAC}">
              <c15:categoryFilterExceptions>
                <c15:categoryFilterException>
                  <c15:sqref>'2.VIOLENCIA SEXUAL'!$F$31</c15:sqref>
                  <c15:dLbl>
                    <c:idx val="0"/>
                    <c:delete val="1"/>
                    <c:extLst>
                      <c:ext uri="{CE6537A1-D6FC-4f65-9D91-7224C49458BB}"/>
                      <c:ext xmlns:c16="http://schemas.microsoft.com/office/drawing/2014/chart" uri="{C3380CC4-5D6E-409C-BE32-E72D297353CC}">
                        <c16:uniqueId val="{0000001F-87B7-4161-9547-18D7FAE04A36}"/>
                      </c:ext>
                    </c:extLst>
                  </c15:dLbl>
                </c15:categoryFilterException>
                <c15:categoryFilterException>
                  <c15:sqref>'2.VIOLENCIA SEXUAL'!$G$31</c15:sqref>
                  <c15:dLbl>
                    <c:idx val="0"/>
                    <c:delete val="1"/>
                    <c:extLst>
                      <c:ext uri="{CE6537A1-D6FC-4f65-9D91-7224C49458BB}"/>
                      <c:ext xmlns:c16="http://schemas.microsoft.com/office/drawing/2014/chart" uri="{C3380CC4-5D6E-409C-BE32-E72D297353CC}">
                        <c16:uniqueId val="{00000020-87B7-4161-9547-18D7FAE04A36}"/>
                      </c:ext>
                    </c:extLst>
                  </c15:dLbl>
                </c15:categoryFilterException>
                <c15:categoryFilterException>
                  <c15:sqref>'2.VIOLENCIA SEXUAL'!$H$31</c15:sqref>
                  <c15:dLbl>
                    <c:idx val="0"/>
                    <c:delete val="1"/>
                    <c:extLst>
                      <c:ext uri="{CE6537A1-D6FC-4f65-9D91-7224C49458BB}"/>
                      <c:ext xmlns:c16="http://schemas.microsoft.com/office/drawing/2014/chart" uri="{C3380CC4-5D6E-409C-BE32-E72D297353CC}">
                        <c16:uniqueId val="{00000021-87B7-4161-9547-18D7FAE04A36}"/>
                      </c:ext>
                    </c:extLst>
                  </c15:dLbl>
                </c15:categoryFilterException>
                <c15:categoryFilterException>
                  <c15:sqref>'2.VIOLENCIA SEXUAL'!$I$31</c15:sqref>
                  <c15:dLbl>
                    <c:idx val="0"/>
                    <c:delete val="1"/>
                    <c:extLst>
                      <c:ext uri="{CE6537A1-D6FC-4f65-9D91-7224C49458BB}"/>
                      <c:ext xmlns:c16="http://schemas.microsoft.com/office/drawing/2014/chart" uri="{C3380CC4-5D6E-409C-BE32-E72D297353CC}">
                        <c16:uniqueId val="{00000022-87B7-4161-9547-18D7FAE04A36}"/>
                      </c:ext>
                    </c:extLst>
                  </c15:dLbl>
                </c15:categoryFilterException>
                <c15:categoryFilterException>
                  <c15:sqref>'2.VIOLENCIA SEXUAL'!$K$31</c15:sqref>
                  <c15:dLbl>
                    <c:idx val="1"/>
                    <c:delete val="1"/>
                    <c:extLst>
                      <c:ext uri="{CE6537A1-D6FC-4f65-9D91-7224C49458BB}"/>
                      <c:ext xmlns:c16="http://schemas.microsoft.com/office/drawing/2014/chart" uri="{C3380CC4-5D6E-409C-BE32-E72D297353CC}">
                        <c16:uniqueId val="{00000023-87B7-4161-9547-18D7FAE04A36}"/>
                      </c:ext>
                    </c:extLst>
                  </c15:dLbl>
                </c15:categoryFilterException>
                <c15:categoryFilterException>
                  <c15:sqref>'2.VIOLENCIA SEXUAL'!$L$31</c15:sqref>
                  <c15:dLbl>
                    <c:idx val="1"/>
                    <c:delete val="1"/>
                    <c:extLst>
                      <c:ext uri="{CE6537A1-D6FC-4f65-9D91-7224C49458BB}"/>
                      <c:ext xmlns:c16="http://schemas.microsoft.com/office/drawing/2014/chart" uri="{C3380CC4-5D6E-409C-BE32-E72D297353CC}">
                        <c16:uniqueId val="{00000024-87B7-4161-9547-18D7FAE04A36}"/>
                      </c:ext>
                    </c:extLst>
                  </c15:dLbl>
                </c15:categoryFilterException>
                <c15:categoryFilterException>
                  <c15:sqref>'2.VIOLENCIA SEXUAL'!$M$31</c15:sqref>
                  <c15:dLbl>
                    <c:idx val="1"/>
                    <c:delete val="1"/>
                    <c:extLst>
                      <c:ext uri="{CE6537A1-D6FC-4f65-9D91-7224C49458BB}"/>
                      <c:ext xmlns:c16="http://schemas.microsoft.com/office/drawing/2014/chart" uri="{C3380CC4-5D6E-409C-BE32-E72D297353CC}">
                        <c16:uniqueId val="{00000025-87B7-4161-9547-18D7FAE04A36}"/>
                      </c:ext>
                    </c:extLst>
                  </c15:dLbl>
                </c15:categoryFilterException>
                <c15:categoryFilterException>
                  <c15:sqref>'2.VIOLENCIA SEXUAL'!$N$31</c15:sqref>
                  <c15:dLbl>
                    <c:idx val="1"/>
                    <c:delete val="1"/>
                    <c:extLst>
                      <c:ext uri="{CE6537A1-D6FC-4f65-9D91-7224C49458BB}"/>
                      <c:ext xmlns:c16="http://schemas.microsoft.com/office/drawing/2014/chart" uri="{C3380CC4-5D6E-409C-BE32-E72D297353CC}">
                        <c16:uniqueId val="{00000026-87B7-4161-9547-18D7FAE04A36}"/>
                      </c:ext>
                    </c:extLst>
                  </c15:dLbl>
                </c15:categoryFilterException>
              </c15:categoryFilterExceptions>
            </c:ext>
            <c:ext xmlns:c16="http://schemas.microsoft.com/office/drawing/2014/chart" uri="{C3380CC4-5D6E-409C-BE32-E72D297353CC}">
              <c16:uniqueId val="{00000004-D3FD-461D-88B6-D68AB98A70F8}"/>
            </c:ext>
          </c:extLst>
        </c:ser>
        <c:dLbls>
          <c:showLegendKey val="0"/>
          <c:showVal val="0"/>
          <c:showCatName val="0"/>
          <c:showSerName val="0"/>
          <c:showPercent val="0"/>
          <c:showBubbleSize val="0"/>
        </c:dLbls>
        <c:smooth val="0"/>
        <c:axId val="385731152"/>
        <c:axId val="385730432"/>
      </c:lineChart>
      <c:catAx>
        <c:axId val="38573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85730432"/>
        <c:crosses val="autoZero"/>
        <c:auto val="1"/>
        <c:lblAlgn val="ctr"/>
        <c:lblOffset val="100"/>
        <c:noMultiLvlLbl val="0"/>
      </c:catAx>
      <c:valAx>
        <c:axId val="385730432"/>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85731152"/>
        <c:crosses val="autoZero"/>
        <c:crossBetween val="between"/>
      </c:valAx>
      <c:spPr>
        <a:solidFill>
          <a:schemeClr val="bg1">
            <a:lumMod val="95000"/>
          </a:schemeClr>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b="1"/>
              <a:t>2.8. Victimizaciones de ciberdelincuencia sexual por sexo (N) en la</a:t>
            </a:r>
            <a:r>
              <a:rPr lang="es-ES" b="1" baseline="0"/>
              <a:t> Comunidad de Madrid</a:t>
            </a:r>
            <a:endParaRPr lang="es-E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tx>
            <c:strRef>
              <c:f>'2.VIOLENCIA SEXUAL'!$D$112</c:f>
              <c:strCache>
                <c:ptCount val="1"/>
                <c:pt idx="0">
                  <c:v>Mujeres</c:v>
                </c:pt>
              </c:strCache>
            </c:strRef>
          </c:tx>
          <c:spPr>
            <a:ln w="28575" cap="rnd">
              <a:solidFill>
                <a:schemeClr val="accent1"/>
              </a:solidFill>
              <a:round/>
            </a:ln>
            <a:effectLst/>
          </c:spPr>
          <c:marker>
            <c:symbol val="none"/>
          </c:marker>
          <c:dLbls>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'2.VIOLENCIA SEXUAL'!$E$112:$Q$112</c:f>
              <c:numCache>
                <c:formatCode>General</c:formatCode>
                <c:ptCount val="13"/>
                <c:pt idx="1">
                  <c:v>24</c:v>
                </c:pt>
                <c:pt idx="2">
                  <c:v>28</c:v>
                </c:pt>
                <c:pt idx="3">
                  <c:v>55</c:v>
                </c:pt>
                <c:pt idx="4">
                  <c:v>61</c:v>
                </c:pt>
                <c:pt idx="5">
                  <c:v>78</c:v>
                </c:pt>
                <c:pt idx="6">
                  <c:v>87</c:v>
                </c:pt>
                <c:pt idx="7">
                  <c:v>82</c:v>
                </c:pt>
                <c:pt idx="8">
                  <c:v>87</c:v>
                </c:pt>
                <c:pt idx="9">
                  <c:v>114</c:v>
                </c:pt>
                <c:pt idx="10">
                  <c:v>104</c:v>
                </c:pt>
                <c:pt idx="11">
                  <c:v>115</c:v>
                </c:pt>
                <c:pt idx="12" formatCode="#,##0">
                  <c:v>98</c:v>
                </c:pt>
              </c:numCache>
            </c:numRef>
          </c:val>
          <c:smooth val="0"/>
          <c:extLst>
            <c:ext xmlns:c16="http://schemas.microsoft.com/office/drawing/2014/chart" uri="{C3380CC4-5D6E-409C-BE32-E72D297353CC}">
              <c16:uniqueId val="{00000000-B639-472F-ABD1-ABFDCB6911DE}"/>
            </c:ext>
          </c:extLst>
        </c:ser>
        <c:ser>
          <c:idx val="1"/>
          <c:order val="1"/>
          <c:tx>
            <c:strRef>
              <c:f>'2.VIOLENCIA SEXUAL'!$D$113</c:f>
              <c:strCache>
                <c:ptCount val="1"/>
                <c:pt idx="0">
                  <c:v>Hombres</c:v>
                </c:pt>
              </c:strCache>
            </c:strRef>
          </c:tx>
          <c:spPr>
            <a:ln w="28575" cap="rnd">
              <a:solidFill>
                <a:schemeClr val="accent2"/>
              </a:solidFill>
              <a:round/>
            </a:ln>
            <a:effectLst/>
          </c:spPr>
          <c:marker>
            <c:symbol val="none"/>
          </c:marker>
          <c:dLbls>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'2.VIOLENCIA SEXUAL'!$E$113:$Q$113</c:f>
              <c:numCache>
                <c:formatCode>General</c:formatCode>
                <c:ptCount val="13"/>
                <c:pt idx="1">
                  <c:v>15</c:v>
                </c:pt>
                <c:pt idx="2">
                  <c:v>20</c:v>
                </c:pt>
                <c:pt idx="3">
                  <c:v>37</c:v>
                </c:pt>
                <c:pt idx="4">
                  <c:v>31</c:v>
                </c:pt>
                <c:pt idx="5">
                  <c:v>32</c:v>
                </c:pt>
                <c:pt idx="6">
                  <c:v>50</c:v>
                </c:pt>
                <c:pt idx="7">
                  <c:v>58</c:v>
                </c:pt>
                <c:pt idx="8">
                  <c:v>55</c:v>
                </c:pt>
                <c:pt idx="9">
                  <c:v>99</c:v>
                </c:pt>
                <c:pt idx="10">
                  <c:v>102</c:v>
                </c:pt>
                <c:pt idx="11">
                  <c:v>51</c:v>
                </c:pt>
                <c:pt idx="12" formatCode="#,##0">
                  <c:v>31</c:v>
                </c:pt>
              </c:numCache>
            </c:numRef>
          </c:val>
          <c:smooth val="0"/>
          <c:extLst>
            <c:ext xmlns:c16="http://schemas.microsoft.com/office/drawing/2014/chart" uri="{C3380CC4-5D6E-409C-BE32-E72D297353CC}">
              <c16:uniqueId val="{00000001-B639-472F-ABD1-ABFDCB6911DE}"/>
            </c:ext>
          </c:extLst>
        </c:ser>
        <c:dLbls>
          <c:showLegendKey val="0"/>
          <c:showVal val="0"/>
          <c:showCatName val="0"/>
          <c:showSerName val="0"/>
          <c:showPercent val="0"/>
          <c:showBubbleSize val="0"/>
        </c:dLbls>
        <c:smooth val="0"/>
        <c:axId val="744735888"/>
        <c:axId val="744739488"/>
        <c:extLst>
          <c:ext xmlns:c15="http://schemas.microsoft.com/office/drawing/2012/chart" uri="{02D57815-91ED-43cb-92C2-25804820EDAC}">
            <c15:filteredLineSeries>
              <c15:ser>
                <c:idx val="2"/>
                <c:order val="2"/>
                <c:tx>
                  <c:strRef>
                    <c:extLst>
                      <c:ext uri="{02D57815-91ED-43cb-92C2-25804820EDAC}">
                        <c15:formulaRef>
                          <c15:sqref>'2.VIOLENCIA SEXUAL'!$D$114</c15:sqref>
                        </c15:formulaRef>
                      </c:ext>
                    </c:extLst>
                    <c:strCache>
                      <c:ptCount val="1"/>
                      <c:pt idx="0">
                        <c:v>Sexo desconocido</c:v>
                      </c:pt>
                    </c:strCache>
                  </c:strRef>
                </c:tx>
                <c:spPr>
                  <a:ln w="28575" cap="rnd">
                    <a:solidFill>
                      <a:schemeClr val="accent3"/>
                    </a:solidFill>
                    <a:round/>
                  </a:ln>
                  <a:effectLst/>
                </c:spPr>
                <c:marker>
                  <c:symbol val="none"/>
                </c:marker>
                <c:val>
                  <c:numRef>
                    <c:extLst>
                      <c:ext uri="{02D57815-91ED-43cb-92C2-25804820EDAC}">
                        <c15:formulaRef>
                          <c15:sqref>'2.VIOLENCIA SEXUAL'!$E$114:$Q$114</c15:sqref>
                        </c15:formulaRef>
                      </c:ext>
                    </c:extLst>
                    <c:numCache>
                      <c:formatCode>General</c:formatCode>
                      <c:ptCount val="13"/>
                      <c:pt idx="1">
                        <c:v>2</c:v>
                      </c:pt>
                      <c:pt idx="2">
                        <c:v>0</c:v>
                      </c:pt>
                      <c:pt idx="3">
                        <c:v>0</c:v>
                      </c:pt>
                      <c:pt idx="4">
                        <c:v>0</c:v>
                      </c:pt>
                      <c:pt idx="5">
                        <c:v>0</c:v>
                      </c:pt>
                      <c:pt idx="6">
                        <c:v>0</c:v>
                      </c:pt>
                      <c:pt idx="7">
                        <c:v>2</c:v>
                      </c:pt>
                      <c:pt idx="8">
                        <c:v>0</c:v>
                      </c:pt>
                      <c:pt idx="9">
                        <c:v>0</c:v>
                      </c:pt>
                      <c:pt idx="10">
                        <c:v>0</c:v>
                      </c:pt>
                      <c:pt idx="11">
                        <c:v>1</c:v>
                      </c:pt>
                      <c:pt idx="12" formatCode="#,##0">
                        <c:v>0</c:v>
                      </c:pt>
                    </c:numCache>
                  </c:numRef>
                </c:val>
                <c:smooth val="0"/>
                <c:extLst>
                  <c:ext xmlns:c16="http://schemas.microsoft.com/office/drawing/2014/chart" uri="{C3380CC4-5D6E-409C-BE32-E72D297353CC}">
                    <c16:uniqueId val="{00000002-B639-472F-ABD1-ABFDCB6911DE}"/>
                  </c:ext>
                </c:extLst>
              </c15:ser>
            </c15:filteredLineSeries>
          </c:ext>
        </c:extLst>
      </c:lineChart>
      <c:catAx>
        <c:axId val="744735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44739488"/>
        <c:crosses val="autoZero"/>
        <c:auto val="1"/>
        <c:lblAlgn val="ctr"/>
        <c:lblOffset val="100"/>
        <c:noMultiLvlLbl val="0"/>
      </c:catAx>
      <c:valAx>
        <c:axId val="744739488"/>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44735888"/>
        <c:crosses val="autoZero"/>
        <c:crossBetween val="between"/>
      </c:valAx>
      <c:spPr>
        <a:solidFill>
          <a:schemeClr val="bg1">
            <a:lumMod val="95000"/>
          </a:schemeClr>
        </a:solidFill>
        <a:ln>
          <a:noFill/>
        </a:ln>
        <a:effectLst/>
      </c:spPr>
    </c:plotArea>
    <c:legend>
      <c:legendPos val="r"/>
      <c:layout>
        <c:manualLayout>
          <c:xMode val="edge"/>
          <c:yMode val="edge"/>
          <c:x val="0.89046998980250669"/>
          <c:y val="0.46384102646083691"/>
          <c:w val="9.725942028985507E-2"/>
          <c:h val="0.25311888888888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s-ES" sz="1050">
                <a:solidFill>
                  <a:sysClr val="windowText" lastClr="000000"/>
                </a:solidFill>
              </a:rPr>
              <a:t>1.17 Órdenes de protección a víctimas de violencia de género adoptadas </a:t>
            </a:r>
          </a:p>
          <a:p>
            <a:pPr>
              <a:defRPr sz="1200">
                <a:solidFill>
                  <a:sysClr val="windowText" lastClr="000000"/>
                </a:solidFill>
              </a:defRPr>
            </a:pPr>
            <a:r>
              <a:rPr lang="es-ES" sz="1050">
                <a:solidFill>
                  <a:sysClr val="windowText" lastClr="000000"/>
                </a:solidFill>
              </a:rPr>
              <a:t> y denegadas</a:t>
            </a:r>
            <a:r>
              <a:rPr lang="es-ES" sz="1050" baseline="0">
                <a:solidFill>
                  <a:sysClr val="windowText" lastClr="000000"/>
                </a:solidFill>
              </a:rPr>
              <a:t> en la ciudad de </a:t>
            </a:r>
            <a:r>
              <a:rPr lang="es-ES" sz="1050">
                <a:solidFill>
                  <a:sysClr val="windowText" lastClr="000000"/>
                </a:solidFill>
              </a:rPr>
              <a:t>Madrid</a:t>
            </a:r>
            <a:r>
              <a:rPr lang="es-ES" sz="1050" baseline="0">
                <a:solidFill>
                  <a:sysClr val="windowText" lastClr="000000"/>
                </a:solidFill>
              </a:rPr>
              <a:t> (desde 2010)</a:t>
            </a:r>
            <a:endParaRPr lang="es-ES" sz="1050">
              <a:solidFill>
                <a:sysClr val="windowText" lastClr="000000"/>
              </a:solidFill>
            </a:endParaRPr>
          </a:p>
        </c:rich>
      </c:tx>
      <c:layout>
        <c:manualLayout>
          <c:xMode val="edge"/>
          <c:yMode val="edge"/>
          <c:x val="0.19857317548130338"/>
          <c:y val="3.9729900092593418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8630999773730156E-2"/>
          <c:y val="0.16472235797514898"/>
          <c:w val="0.86872063018082923"/>
          <c:h val="0.6723431185915697"/>
        </c:manualLayout>
      </c:layout>
      <c:barChart>
        <c:barDir val="col"/>
        <c:grouping val="stacked"/>
        <c:varyColors val="0"/>
        <c:ser>
          <c:idx val="0"/>
          <c:order val="0"/>
          <c:tx>
            <c:v>Órdenes de protección adoptadas</c:v>
          </c:tx>
          <c:spPr>
            <a:solidFill>
              <a:srgbClr val="0070C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PAREJA-EXPAREJA'!$E$103:$R$103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PAREJA-EXPAREJA'!$E$109:$R$109</c:f>
              <c:numCache>
                <c:formatCode>#,##0</c:formatCode>
                <c:ptCount val="14"/>
                <c:pt idx="0">
                  <c:v>1640</c:v>
                </c:pt>
                <c:pt idx="1">
                  <c:v>1413</c:v>
                </c:pt>
                <c:pt idx="2">
                  <c:v>1240</c:v>
                </c:pt>
                <c:pt idx="3">
                  <c:v>1155</c:v>
                </c:pt>
                <c:pt idx="4">
                  <c:v>1145</c:v>
                </c:pt>
                <c:pt idx="5">
                  <c:v>1012</c:v>
                </c:pt>
                <c:pt idx="6">
                  <c:v>1272</c:v>
                </c:pt>
                <c:pt idx="7">
                  <c:v>1533</c:v>
                </c:pt>
                <c:pt idx="8">
                  <c:v>1599</c:v>
                </c:pt>
                <c:pt idx="9">
                  <c:v>1485</c:v>
                </c:pt>
                <c:pt idx="10">
                  <c:v>1234</c:v>
                </c:pt>
                <c:pt idx="11">
                  <c:v>1300</c:v>
                </c:pt>
                <c:pt idx="12">
                  <c:v>1233</c:v>
                </c:pt>
                <c:pt idx="13">
                  <c:v>1439</c:v>
                </c:pt>
              </c:numCache>
            </c:numRef>
          </c:val>
          <c:extLst>
            <c:ext xmlns:c16="http://schemas.microsoft.com/office/drawing/2014/chart" uri="{C3380CC4-5D6E-409C-BE32-E72D297353CC}">
              <c16:uniqueId val="{00000000-03A6-4F94-93A1-D2288F331DBE}"/>
            </c:ext>
          </c:extLst>
        </c:ser>
        <c:ser>
          <c:idx val="1"/>
          <c:order val="1"/>
          <c:tx>
            <c:v>Órdenes de protección denegadas</c:v>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PAREJA-EXPAREJA'!$E$103:$R$103</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PAREJA-EXPAREJA'!$E$110:$R$110</c:f>
              <c:numCache>
                <c:formatCode>#,##0</c:formatCode>
                <c:ptCount val="14"/>
                <c:pt idx="0">
                  <c:v>1752</c:v>
                </c:pt>
                <c:pt idx="1">
                  <c:v>1786</c:v>
                </c:pt>
                <c:pt idx="2">
                  <c:v>1900</c:v>
                </c:pt>
                <c:pt idx="3">
                  <c:v>1795</c:v>
                </c:pt>
                <c:pt idx="4">
                  <c:v>1883</c:v>
                </c:pt>
                <c:pt idx="5">
                  <c:v>1744</c:v>
                </c:pt>
                <c:pt idx="6">
                  <c:v>1675</c:v>
                </c:pt>
                <c:pt idx="7">
                  <c:v>1730</c:v>
                </c:pt>
                <c:pt idx="8">
                  <c:v>1714</c:v>
                </c:pt>
                <c:pt idx="9">
                  <c:v>1715</c:v>
                </c:pt>
                <c:pt idx="10">
                  <c:v>1689</c:v>
                </c:pt>
                <c:pt idx="11">
                  <c:v>1915</c:v>
                </c:pt>
                <c:pt idx="12">
                  <c:v>2078</c:v>
                </c:pt>
                <c:pt idx="13">
                  <c:v>2316</c:v>
                </c:pt>
              </c:numCache>
            </c:numRef>
          </c:val>
          <c:extLst>
            <c:ext xmlns:c16="http://schemas.microsoft.com/office/drawing/2014/chart" uri="{C3380CC4-5D6E-409C-BE32-E72D297353CC}">
              <c16:uniqueId val="{00000001-03A6-4F94-93A1-D2288F331DBE}"/>
            </c:ext>
          </c:extLst>
        </c:ser>
        <c:dLbls>
          <c:showLegendKey val="0"/>
          <c:showVal val="1"/>
          <c:showCatName val="0"/>
          <c:showSerName val="0"/>
          <c:showPercent val="0"/>
          <c:showBubbleSize val="0"/>
        </c:dLbls>
        <c:gapWidth val="150"/>
        <c:overlap val="100"/>
        <c:axId val="662019583"/>
        <c:axId val="500605071"/>
      </c:barChart>
      <c:catAx>
        <c:axId val="66201958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00605071"/>
        <c:crosses val="autoZero"/>
        <c:auto val="1"/>
        <c:lblAlgn val="ctr"/>
        <c:lblOffset val="100"/>
        <c:noMultiLvlLbl val="0"/>
      </c:catAx>
      <c:valAx>
        <c:axId val="500605071"/>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62019583"/>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0.16748248820578138"/>
          <c:y val="0.93321191972491213"/>
          <c:w val="0.67982016217251795"/>
          <c:h val="6.6788073567290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sz="1400" b="1" i="0" u="none" strike="noStrike" kern="1200" spc="0" baseline="0">
                <a:solidFill>
                  <a:sysClr val="windowText" lastClr="000000">
                    <a:lumMod val="65000"/>
                    <a:lumOff val="35000"/>
                  </a:sysClr>
                </a:solidFill>
              </a:rPr>
              <a:t>2.5. Victimizaciones de mujeres por infracciones penales contra la libertad sexual según tipología penal en la Comunidad de Madrid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9766351583104598E-2"/>
          <c:y val="0.15328687827811735"/>
          <c:w val="0.74300062240570997"/>
          <c:h val="0.78480676817385386"/>
        </c:manualLayout>
      </c:layout>
      <c:barChart>
        <c:barDir val="col"/>
        <c:grouping val="percentStacked"/>
        <c:varyColors val="0"/>
        <c:ser>
          <c:idx val="0"/>
          <c:order val="0"/>
          <c:tx>
            <c:strRef>
              <c:f>'2.VIOLENCIA SEXUAL'!$D$33</c:f>
              <c:strCache>
                <c:ptCount val="1"/>
                <c:pt idx="0">
                  <c:v>Agresión sexual </c:v>
                </c:pt>
              </c:strCache>
            </c:strRef>
          </c:tx>
          <c:spPr>
            <a:solidFill>
              <a:schemeClr val="accent1"/>
            </a:solidFill>
            <a:ln>
              <a:noFill/>
            </a:ln>
            <a:effectLst>
              <a:outerShdw blurRad="50800" dist="38100" dir="5400000" algn="t" rotWithShape="0">
                <a:prstClr val="black">
                  <a:alpha val="40000"/>
                </a:prstClr>
              </a:outerShdw>
            </a:effectLst>
          </c:spPr>
          <c:invertIfNegative val="0"/>
          <c:dLbls>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SEXUAL'!$E$33:$Q$33</c15:sqref>
                  </c15:fullRef>
                </c:ext>
              </c:extLst>
              <c:f>('2.VIOLENCIA SEXUAL'!$E$33,'2.VIOLENCIA SEXUAL'!$J$33,'2.VIOLENCIA SEXUAL'!$O$33:$Q$33)</c:f>
              <c:numCache>
                <c:formatCode>0.0%</c:formatCode>
                <c:ptCount val="5"/>
                <c:pt idx="0">
                  <c:v>0.55728314238952537</c:v>
                </c:pt>
                <c:pt idx="1">
                  <c:v>0.58056680161943319</c:v>
                </c:pt>
                <c:pt idx="2">
                  <c:v>0.58145065398335316</c:v>
                </c:pt>
                <c:pt idx="3">
                  <c:v>0.61635832521908474</c:v>
                </c:pt>
                <c:pt idx="4">
                  <c:v>0.62450592885375489</c:v>
                </c:pt>
              </c:numCache>
            </c:numRef>
          </c:val>
          <c:extLst>
            <c:ext xmlns:c16="http://schemas.microsoft.com/office/drawing/2014/chart" uri="{C3380CC4-5D6E-409C-BE32-E72D297353CC}">
              <c16:uniqueId val="{00000000-FADE-40B7-BB94-8B07C8FDDDE9}"/>
            </c:ext>
          </c:extLst>
        </c:ser>
        <c:ser>
          <c:idx val="1"/>
          <c:order val="1"/>
          <c:tx>
            <c:strRef>
              <c:f>'2.VIOLENCIA SEXUAL'!$D$34</c:f>
              <c:strCache>
                <c:ptCount val="1"/>
                <c:pt idx="0">
                  <c:v>Agresión sexual con penetración</c:v>
                </c:pt>
              </c:strCache>
            </c:strRef>
          </c:tx>
          <c:spPr>
            <a:solidFill>
              <a:schemeClr val="accent2"/>
            </a:solidFill>
            <a:ln>
              <a:noFill/>
            </a:ln>
            <a:effectLst>
              <a:outerShdw blurRad="50800" dist="38100" dir="5400000" algn="t" rotWithShape="0">
                <a:prstClr val="black">
                  <a:alpha val="40000"/>
                </a:prstClr>
              </a:outerShdw>
            </a:effectLst>
          </c:spPr>
          <c:invertIfNegative val="0"/>
          <c:dLbls>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SEXUAL'!$E$34:$Q$34</c15:sqref>
                  </c15:fullRef>
                </c:ext>
              </c:extLst>
              <c:f>('2.VIOLENCIA SEXUAL'!$E$34,'2.VIOLENCIA SEXUAL'!$J$34,'2.VIOLENCIA SEXUAL'!$O$34:$Q$34)</c:f>
              <c:numCache>
                <c:formatCode>0.0%</c:formatCode>
                <c:ptCount val="5"/>
                <c:pt idx="0">
                  <c:v>0.22422258592471359</c:v>
                </c:pt>
                <c:pt idx="1">
                  <c:v>0.21700404858299596</c:v>
                </c:pt>
                <c:pt idx="2">
                  <c:v>0.2681331747919144</c:v>
                </c:pt>
                <c:pt idx="3">
                  <c:v>0.24342745861733203</c:v>
                </c:pt>
                <c:pt idx="4">
                  <c:v>0.24549846288976723</c:v>
                </c:pt>
              </c:numCache>
            </c:numRef>
          </c:val>
          <c:extLst>
            <c:ext xmlns:c16="http://schemas.microsoft.com/office/drawing/2014/chart" uri="{C3380CC4-5D6E-409C-BE32-E72D297353CC}">
              <c16:uniqueId val="{00000001-FADE-40B7-BB94-8B07C8FDDDE9}"/>
            </c:ext>
          </c:extLst>
        </c:ser>
        <c:ser>
          <c:idx val="2"/>
          <c:order val="2"/>
          <c:tx>
            <c:strRef>
              <c:f>'2.VIOLENCIA SEXUAL'!$D$35</c:f>
              <c:strCache>
                <c:ptCount val="1"/>
                <c:pt idx="0">
                  <c:v>Corrupción de menores o incapacitados</c:v>
                </c:pt>
              </c:strCache>
            </c:strRef>
          </c:tx>
          <c:spPr>
            <a:solidFill>
              <a:schemeClr val="accent3"/>
            </a:solidFill>
            <a:ln>
              <a:noFill/>
            </a:ln>
            <a:effectLst/>
          </c:spPr>
          <c:invertIfNegative val="0"/>
          <c:dLbls>
            <c:delete val="1"/>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SEXUAL'!$E$35:$Q$35</c15:sqref>
                  </c15:fullRef>
                </c:ext>
              </c:extLst>
              <c:f>('2.VIOLENCIA SEXUAL'!$E$35,'2.VIOLENCIA SEXUAL'!$J$35,'2.VIOLENCIA SEXUAL'!$O$35:$Q$35)</c:f>
              <c:numCache>
                <c:formatCode>0.0%</c:formatCode>
                <c:ptCount val="5"/>
                <c:pt idx="0">
                  <c:v>1.9639934533551555E-2</c:v>
                </c:pt>
                <c:pt idx="1">
                  <c:v>2.6720647773279354E-2</c:v>
                </c:pt>
                <c:pt idx="2">
                  <c:v>1.6052318668252082E-2</c:v>
                </c:pt>
                <c:pt idx="3">
                  <c:v>1.7526777020447908E-2</c:v>
                </c:pt>
                <c:pt idx="4">
                  <c:v>1.1857707509881422E-2</c:v>
                </c:pt>
              </c:numCache>
            </c:numRef>
          </c:val>
          <c:extLst>
            <c:ext xmlns:c16="http://schemas.microsoft.com/office/drawing/2014/chart" uri="{C3380CC4-5D6E-409C-BE32-E72D297353CC}">
              <c16:uniqueId val="{00000002-FADE-40B7-BB94-8B07C8FDDDE9}"/>
            </c:ext>
          </c:extLst>
        </c:ser>
        <c:ser>
          <c:idx val="3"/>
          <c:order val="3"/>
          <c:tx>
            <c:strRef>
              <c:f>'2.VIOLENCIA SEXUAL'!$D$36</c:f>
              <c:strCache>
                <c:ptCount val="1"/>
                <c:pt idx="0">
                  <c:v>Pornografía de menores</c:v>
                </c:pt>
              </c:strCache>
            </c:strRef>
          </c:tx>
          <c:spPr>
            <a:solidFill>
              <a:schemeClr val="accent4"/>
            </a:solidFill>
            <a:ln>
              <a:noFill/>
            </a:ln>
            <a:effectLst/>
          </c:spPr>
          <c:invertIfNegative val="0"/>
          <c:dLbls>
            <c:delete val="1"/>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SEXUAL'!$E$36:$Q$36</c15:sqref>
                  </c15:fullRef>
                </c:ext>
              </c:extLst>
              <c:f>('2.VIOLENCIA SEXUAL'!$E$36,'2.VIOLENCIA SEXUAL'!$J$36,'2.VIOLENCIA SEXUAL'!$O$36:$Q$36)</c:f>
              <c:numCache>
                <c:formatCode>0.0%</c:formatCode>
                <c:ptCount val="5"/>
                <c:pt idx="0">
                  <c:v>1.2274959083469721E-2</c:v>
                </c:pt>
                <c:pt idx="1">
                  <c:v>1.7813765182186234E-2</c:v>
                </c:pt>
                <c:pt idx="2">
                  <c:v>9.512485136741973E-3</c:v>
                </c:pt>
                <c:pt idx="3">
                  <c:v>3.4079844206426485E-3</c:v>
                </c:pt>
                <c:pt idx="4">
                  <c:v>3.952569169960474E-3</c:v>
                </c:pt>
              </c:numCache>
            </c:numRef>
          </c:val>
          <c:extLst>
            <c:ext xmlns:c16="http://schemas.microsoft.com/office/drawing/2014/chart" uri="{C3380CC4-5D6E-409C-BE32-E72D297353CC}">
              <c16:uniqueId val="{00000003-FADE-40B7-BB94-8B07C8FDDDE9}"/>
            </c:ext>
          </c:extLst>
        </c:ser>
        <c:ser>
          <c:idx val="4"/>
          <c:order val="4"/>
          <c:tx>
            <c:strRef>
              <c:f>'2.VIOLENCIA SEXUAL'!$D$37</c:f>
              <c:strCache>
                <c:ptCount val="1"/>
                <c:pt idx="0">
                  <c:v>Otros contra la libertad sexual</c:v>
                </c:pt>
              </c:strCache>
            </c:strRef>
          </c:tx>
          <c:spPr>
            <a:solidFill>
              <a:schemeClr val="accent5"/>
            </a:solidFill>
            <a:ln>
              <a:noFill/>
            </a:ln>
            <a:effectLst>
              <a:outerShdw blurRad="50800" dist="38100" dir="5400000" algn="t" rotWithShape="0">
                <a:prstClr val="black">
                  <a:alpha val="40000"/>
                </a:prstClr>
              </a:outerShdw>
            </a:effectLst>
          </c:spPr>
          <c:invertIfNegative val="0"/>
          <c:dLbls>
            <c:spPr>
              <a:solidFill>
                <a:schemeClr val="accent5">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SEXUAL'!$E$37:$Q$37</c15:sqref>
                  </c15:fullRef>
                </c:ext>
              </c:extLst>
              <c:f>('2.VIOLENCIA SEXUAL'!$E$37,'2.VIOLENCIA SEXUAL'!$J$37,'2.VIOLENCIA SEXUAL'!$O$37:$Q$37)</c:f>
              <c:numCache>
                <c:formatCode>0.0%</c:formatCode>
                <c:ptCount val="5"/>
                <c:pt idx="0">
                  <c:v>0.18657937806873978</c:v>
                </c:pt>
                <c:pt idx="1">
                  <c:v>0.15789473684210525</c:v>
                </c:pt>
                <c:pt idx="2">
                  <c:v>0.1248513674197384</c:v>
                </c:pt>
                <c:pt idx="3">
                  <c:v>0.1192794547224927</c:v>
                </c:pt>
                <c:pt idx="4">
                  <c:v>0.11418533157663592</c:v>
                </c:pt>
              </c:numCache>
            </c:numRef>
          </c:val>
          <c:extLst>
            <c:ext xmlns:c16="http://schemas.microsoft.com/office/drawing/2014/chart" uri="{C3380CC4-5D6E-409C-BE32-E72D297353CC}">
              <c16:uniqueId val="{00000004-FADE-40B7-BB94-8B07C8FDDDE9}"/>
            </c:ext>
          </c:extLst>
        </c:ser>
        <c:dLbls>
          <c:dLblPos val="ctr"/>
          <c:showLegendKey val="0"/>
          <c:showVal val="1"/>
          <c:showCatName val="0"/>
          <c:showSerName val="0"/>
          <c:showPercent val="0"/>
          <c:showBubbleSize val="0"/>
        </c:dLbls>
        <c:gapWidth val="150"/>
        <c:overlap val="100"/>
        <c:axId val="135752223"/>
        <c:axId val="1126800239"/>
      </c:barChart>
      <c:catAx>
        <c:axId val="13575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26800239"/>
        <c:crosses val="autoZero"/>
        <c:auto val="1"/>
        <c:lblAlgn val="ctr"/>
        <c:lblOffset val="100"/>
        <c:noMultiLvlLbl val="0"/>
      </c:catAx>
      <c:valAx>
        <c:axId val="112680023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5752223"/>
        <c:crosses val="autoZero"/>
        <c:crossBetween val="between"/>
      </c:valAx>
      <c:spPr>
        <a:solidFill>
          <a:schemeClr val="bg1">
            <a:lumMod val="95000"/>
          </a:schemeClr>
        </a:solidFill>
        <a:ln>
          <a:noFill/>
        </a:ln>
        <a:effectLst/>
      </c:spPr>
    </c:plotArea>
    <c:legend>
      <c:legendPos val="r"/>
      <c:layout>
        <c:manualLayout>
          <c:xMode val="edge"/>
          <c:yMode val="edge"/>
          <c:x val="0.79182346962078032"/>
          <c:y val="0.35649232473400649"/>
          <c:w val="0.19680307351999535"/>
          <c:h val="0.3643237258133033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ES" b="1">
                <a:solidFill>
                  <a:sysClr val="windowText" lastClr="000000"/>
                </a:solidFill>
              </a:rPr>
              <a:t>2.6 Victimizaciones de mujeres por infracciones penales contra la libertad sexual por grupo de edad</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2.9697223884954566E-2"/>
          <c:y val="0.10881408757394653"/>
          <c:w val="0.84391514336917561"/>
          <c:h val="0.82264356790366022"/>
        </c:manualLayout>
      </c:layout>
      <c:lineChart>
        <c:grouping val="standard"/>
        <c:varyColors val="0"/>
        <c:ser>
          <c:idx val="1"/>
          <c:order val="1"/>
          <c:tx>
            <c:strRef>
              <c:f>'2.VIOLENCIA SEXUAL'!$D$42</c:f>
              <c:strCache>
                <c:ptCount val="1"/>
                <c:pt idx="0">
                  <c:v>0-13 años - Niñas</c:v>
                </c:pt>
              </c:strCache>
            </c:strRef>
          </c:tx>
          <c:spPr>
            <a:ln w="28575" cap="rnd">
              <a:solidFill>
                <a:schemeClr val="accent2"/>
              </a:solidFill>
              <a:round/>
            </a:ln>
            <a:effectLst/>
          </c:spPr>
          <c:marker>
            <c:symbol val="none"/>
          </c:marker>
          <c:dLbls>
            <c:spPr>
              <a:solidFill>
                <a:schemeClr val="accent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SEXUAL'!$E$42:$Q$42</c15:sqref>
                  </c15:fullRef>
                </c:ext>
              </c:extLst>
              <c:f>('2.VIOLENCIA SEXUAL'!$E$42,'2.VIOLENCIA SEXUAL'!$J$42,'2.VIOLENCIA SEXUAL'!$O$42:$Q$42)</c:f>
              <c:numCache>
                <c:formatCode>#,##0</c:formatCode>
                <c:ptCount val="5"/>
                <c:pt idx="0">
                  <c:v>166</c:v>
                </c:pt>
                <c:pt idx="1">
                  <c:v>268</c:v>
                </c:pt>
                <c:pt idx="2">
                  <c:v>330</c:v>
                </c:pt>
                <c:pt idx="3">
                  <c:v>379</c:v>
                </c:pt>
                <c:pt idx="4">
                  <c:v>397</c:v>
                </c:pt>
              </c:numCache>
            </c:numRef>
          </c:val>
          <c:smooth val="0"/>
          <c:extLst>
            <c:ext xmlns:c16="http://schemas.microsoft.com/office/drawing/2014/chart" uri="{C3380CC4-5D6E-409C-BE32-E72D297353CC}">
              <c16:uniqueId val="{00000001-6009-4529-85E2-ED597CDA1884}"/>
            </c:ext>
          </c:extLst>
        </c:ser>
        <c:ser>
          <c:idx val="2"/>
          <c:order val="2"/>
          <c:tx>
            <c:strRef>
              <c:f>'2.VIOLENCIA SEXUAL'!$D$44</c:f>
              <c:strCache>
                <c:ptCount val="1"/>
                <c:pt idx="0">
                  <c:v>14-17 años - Total</c:v>
                </c:pt>
              </c:strCache>
            </c:strRef>
          </c:tx>
          <c:spPr>
            <a:ln w="28575" cap="rnd">
              <a:solidFill>
                <a:schemeClr val="accent3"/>
              </a:solidFill>
              <a:round/>
            </a:ln>
            <a:effectLst/>
          </c:spPr>
          <c:marker>
            <c:symbol val="none"/>
          </c:marker>
          <c:dLbls>
            <c:spPr>
              <a:solidFill>
                <a:schemeClr val="bg1">
                  <a:lumMod val="8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SEXUAL'!$E$44:$Q$44</c15:sqref>
                  </c15:fullRef>
                </c:ext>
              </c:extLst>
              <c:f>('2.VIOLENCIA SEXUAL'!$E$44,'2.VIOLENCIA SEXUAL'!$J$44,'2.VIOLENCIA SEXUAL'!$O$44:$Q$44)</c:f>
              <c:numCache>
                <c:formatCode>#,##0</c:formatCode>
                <c:ptCount val="5"/>
                <c:pt idx="0">
                  <c:v>261</c:v>
                </c:pt>
                <c:pt idx="1">
                  <c:v>308</c:v>
                </c:pt>
                <c:pt idx="2">
                  <c:v>520</c:v>
                </c:pt>
                <c:pt idx="3">
                  <c:v>608</c:v>
                </c:pt>
                <c:pt idx="4">
                  <c:v>673</c:v>
                </c:pt>
              </c:numCache>
            </c:numRef>
          </c:val>
          <c:smooth val="0"/>
          <c:extLst>
            <c:ext xmlns:c16="http://schemas.microsoft.com/office/drawing/2014/chart" uri="{C3380CC4-5D6E-409C-BE32-E72D297353CC}">
              <c16:uniqueId val="{00000002-6009-4529-85E2-ED597CDA1884}"/>
            </c:ext>
          </c:extLst>
        </c:ser>
        <c:ser>
          <c:idx val="3"/>
          <c:order val="3"/>
          <c:tx>
            <c:strRef>
              <c:f>'2.VIOLENCIA SEXUAL'!$D$48</c:f>
              <c:strCache>
                <c:ptCount val="1"/>
                <c:pt idx="0">
                  <c:v>18-30 años - Mujeres</c:v>
                </c:pt>
              </c:strCache>
            </c:strRef>
          </c:tx>
          <c:spPr>
            <a:ln w="28575" cap="rnd">
              <a:solidFill>
                <a:schemeClr val="accent4"/>
              </a:solidFill>
              <a:round/>
            </a:ln>
            <a:effectLst/>
          </c:spPr>
          <c:marker>
            <c:symbol val="none"/>
          </c:marker>
          <c:dLbls>
            <c:spPr>
              <a:solidFill>
                <a:schemeClr val="accent4">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SEXUAL'!$E$48:$Q$48</c15:sqref>
                  </c15:fullRef>
                </c:ext>
              </c:extLst>
              <c:f>('2.VIOLENCIA SEXUAL'!$E$48,'2.VIOLENCIA SEXUAL'!$J$48,'2.VIOLENCIA SEXUAL'!$O$48:$Q$48)</c:f>
              <c:numCache>
                <c:formatCode>#,##0</c:formatCode>
                <c:ptCount val="5"/>
                <c:pt idx="0">
                  <c:v>443</c:v>
                </c:pt>
                <c:pt idx="1">
                  <c:v>388</c:v>
                </c:pt>
                <c:pt idx="2">
                  <c:v>595</c:v>
                </c:pt>
                <c:pt idx="3">
                  <c:v>747</c:v>
                </c:pt>
                <c:pt idx="4">
                  <c:v>828</c:v>
                </c:pt>
              </c:numCache>
            </c:numRef>
          </c:val>
          <c:smooth val="0"/>
          <c:extLst>
            <c:ext xmlns:c16="http://schemas.microsoft.com/office/drawing/2014/chart" uri="{C3380CC4-5D6E-409C-BE32-E72D297353CC}">
              <c16:uniqueId val="{00000003-6009-4529-85E2-ED597CDA1884}"/>
            </c:ext>
          </c:extLst>
        </c:ser>
        <c:ser>
          <c:idx val="4"/>
          <c:order val="4"/>
          <c:tx>
            <c:strRef>
              <c:f>'2.VIOLENCIA SEXUAL'!$D$51</c:f>
              <c:strCache>
                <c:ptCount val="1"/>
                <c:pt idx="0">
                  <c:v>31-40 años- Mujeres</c:v>
                </c:pt>
              </c:strCache>
            </c:strRef>
          </c:tx>
          <c:spPr>
            <a:ln w="28575" cap="rnd">
              <a:solidFill>
                <a:schemeClr val="accent5"/>
              </a:solidFill>
              <a:round/>
            </a:ln>
            <a:effectLst/>
          </c:spPr>
          <c:marker>
            <c:symbol val="none"/>
          </c:marker>
          <c:dLbls>
            <c:dLbl>
              <c:idx val="0"/>
              <c:layout>
                <c:manualLayout>
                  <c:x val="-1.1222618399115205E-2"/>
                  <c:y val="3.117622686351141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009-4529-85E2-ED597CDA1884}"/>
                </c:ext>
              </c:extLst>
            </c:dLbl>
            <c:dLbl>
              <c:idx val="1"/>
              <c:layout>
                <c:manualLayout>
                  <c:x val="-3.7140873378043608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009-4529-85E2-ED597CDA1884}"/>
                </c:ext>
              </c:extLst>
            </c:dLbl>
            <c:dLbl>
              <c:idx val="2"/>
              <c:layout>
                <c:manualLayout>
                  <c:x val="-3.8181817138639038E-2"/>
                  <c:y val="-1.1055150421605873E-1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009-4529-85E2-ED597CDA1884}"/>
                </c:ext>
              </c:extLst>
            </c:dLbl>
            <c:dLbl>
              <c:idx val="3"/>
              <c:layout>
                <c:manualLayout>
                  <c:x val="-3.9222760899234432E-2"/>
                  <c:y val="1.20603034163420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009-4529-85E2-ED597CDA1884}"/>
                </c:ext>
              </c:extLst>
            </c:dLbl>
            <c:dLbl>
              <c:idx val="4"/>
              <c:layout>
                <c:manualLayout>
                  <c:x val="-3.6099929617448401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009-4529-85E2-ED597CDA1884}"/>
                </c:ext>
              </c:extLst>
            </c:dLbl>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SEXUAL'!$E$51:$Q$51</c15:sqref>
                  </c15:fullRef>
                </c:ext>
              </c:extLst>
              <c:f>('2.VIOLENCIA SEXUAL'!$E$51,'2.VIOLENCIA SEXUAL'!$J$51,'2.VIOLENCIA SEXUAL'!$O$51:$Q$51)</c:f>
              <c:numCache>
                <c:formatCode>#,##0</c:formatCode>
                <c:ptCount val="5"/>
                <c:pt idx="0">
                  <c:v>200</c:v>
                </c:pt>
                <c:pt idx="1">
                  <c:v>162</c:v>
                </c:pt>
                <c:pt idx="2">
                  <c:v>186</c:v>
                </c:pt>
                <c:pt idx="3">
                  <c:v>216</c:v>
                </c:pt>
                <c:pt idx="4">
                  <c:v>244</c:v>
                </c:pt>
              </c:numCache>
            </c:numRef>
          </c:val>
          <c:smooth val="0"/>
          <c:extLst>
            <c:ext xmlns:c16="http://schemas.microsoft.com/office/drawing/2014/chart" uri="{C3380CC4-5D6E-409C-BE32-E72D297353CC}">
              <c16:uniqueId val="{00000004-6009-4529-85E2-ED597CDA1884}"/>
            </c:ext>
          </c:extLst>
        </c:ser>
        <c:ser>
          <c:idx val="5"/>
          <c:order val="5"/>
          <c:tx>
            <c:strRef>
              <c:f>'2.VIOLENCIA SEXUAL'!$D$54</c:f>
              <c:strCache>
                <c:ptCount val="1"/>
                <c:pt idx="0">
                  <c:v>41-64 años - Mujeres</c:v>
                </c:pt>
              </c:strCache>
            </c:strRef>
          </c:tx>
          <c:spPr>
            <a:ln w="28575" cap="rnd">
              <a:solidFill>
                <a:schemeClr val="accent6"/>
              </a:solidFill>
              <a:round/>
            </a:ln>
            <a:effectLst/>
          </c:spPr>
          <c:marker>
            <c:symbol val="none"/>
          </c:marker>
          <c:dLbls>
            <c:spPr>
              <a:solidFill>
                <a:schemeClr val="accent6">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SEXUAL'!$E$54:$Q$54</c15:sqref>
                  </c15:fullRef>
                </c:ext>
              </c:extLst>
              <c:f>('2.VIOLENCIA SEXUAL'!$E$54,'2.VIOLENCIA SEXUAL'!$J$54,'2.VIOLENCIA SEXUAL'!$O$54:$Q$54)</c:f>
              <c:numCache>
                <c:formatCode>#,##0</c:formatCode>
                <c:ptCount val="5"/>
                <c:pt idx="0">
                  <c:v>130</c:v>
                </c:pt>
                <c:pt idx="1">
                  <c:v>132</c:v>
                </c:pt>
                <c:pt idx="2">
                  <c:v>153</c:v>
                </c:pt>
                <c:pt idx="3">
                  <c:v>167</c:v>
                </c:pt>
                <c:pt idx="4">
                  <c:v>211</c:v>
                </c:pt>
              </c:numCache>
            </c:numRef>
          </c:val>
          <c:smooth val="0"/>
          <c:extLst>
            <c:ext xmlns:c16="http://schemas.microsoft.com/office/drawing/2014/chart" uri="{C3380CC4-5D6E-409C-BE32-E72D297353CC}">
              <c16:uniqueId val="{00000005-6009-4529-85E2-ED597CDA1884}"/>
            </c:ext>
          </c:extLst>
        </c:ser>
        <c:ser>
          <c:idx val="6"/>
          <c:order val="6"/>
          <c:tx>
            <c:strRef>
              <c:f>'2.VIOLENCIA SEXUAL'!$D$57</c:f>
              <c:strCache>
                <c:ptCount val="1"/>
                <c:pt idx="0">
                  <c:v>65 y más años - Mujeres</c:v>
                </c:pt>
              </c:strCache>
            </c:strRef>
          </c:tx>
          <c:spPr>
            <a:ln w="28575" cap="rnd">
              <a:solidFill>
                <a:schemeClr val="accent1">
                  <a:lumMod val="60000"/>
                </a:schemeClr>
              </a:solidFill>
              <a:round/>
            </a:ln>
            <a:effectLst/>
          </c:spPr>
          <c:marker>
            <c:symbol val="none"/>
          </c:marker>
          <c:dLbls>
            <c:dLbl>
              <c:idx val="0"/>
              <c:layout>
                <c:manualLayout>
                  <c:x val="-1.4444444444444463E-2"/>
                  <c:y val="-2.0131848899920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009-4529-85E2-ED597CDA1884}"/>
                </c:ext>
              </c:extLst>
            </c:dLbl>
            <c:spPr>
              <a:solidFill>
                <a:schemeClr val="tx1">
                  <a:lumMod val="50000"/>
                  <a:lumOff val="5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SEXUAL'!$E$57:$Q$57</c15:sqref>
                  </c15:fullRef>
                </c:ext>
              </c:extLst>
              <c:f>('2.VIOLENCIA SEXUAL'!$E$57,'2.VIOLENCIA SEXUAL'!$J$57,'2.VIOLENCIA SEXUAL'!$O$57:$Q$57)</c:f>
              <c:numCache>
                <c:formatCode>#,##0</c:formatCode>
                <c:ptCount val="5"/>
                <c:pt idx="0">
                  <c:v>6</c:v>
                </c:pt>
                <c:pt idx="1">
                  <c:v>10</c:v>
                </c:pt>
                <c:pt idx="2">
                  <c:v>11</c:v>
                </c:pt>
                <c:pt idx="3">
                  <c:v>17</c:v>
                </c:pt>
                <c:pt idx="4">
                  <c:v>7</c:v>
                </c:pt>
              </c:numCache>
            </c:numRef>
          </c:val>
          <c:smooth val="0"/>
          <c:extLst>
            <c:ext xmlns:c16="http://schemas.microsoft.com/office/drawing/2014/chart" uri="{C3380CC4-5D6E-409C-BE32-E72D297353CC}">
              <c16:uniqueId val="{00000006-6009-4529-85E2-ED597CDA1884}"/>
            </c:ext>
          </c:extLst>
        </c:ser>
        <c:ser>
          <c:idx val="7"/>
          <c:order val="7"/>
          <c:tx>
            <c:strRef>
              <c:f>'2.VIOLENCIA SEXUAL'!$D$60</c:f>
              <c:strCache>
                <c:ptCount val="1"/>
                <c:pt idx="0">
                  <c:v>Edad desconocida - Mujeres</c:v>
                </c:pt>
              </c:strCache>
            </c:strRef>
          </c:tx>
          <c:spPr>
            <a:ln w="28575" cap="rnd">
              <a:solidFill>
                <a:schemeClr val="accent2">
                  <a:lumMod val="60000"/>
                </a:schemeClr>
              </a:solidFill>
              <a:round/>
            </a:ln>
            <a:effectLst/>
          </c:spPr>
          <c:marker>
            <c:symbol val="none"/>
          </c:marker>
          <c:dLbls>
            <c:spPr>
              <a:solidFill>
                <a:srgbClr val="C000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SEXUAL'!$E$23:$Q$23</c15:sqref>
                  </c15:fullRef>
                </c:ext>
              </c:extLst>
              <c:f>('2.VIOLENCIA SEXUAL'!$E$23,'2.VIOLENCIA SEXUAL'!$J$23,'2.VIOLENCIA SEXUAL'!$O$23:$Q$23)</c:f>
              <c:numCache>
                <c:formatCode>General</c:formatCode>
                <c:ptCount val="5"/>
                <c:pt idx="0">
                  <c:v>2010</c:v>
                </c:pt>
                <c:pt idx="1">
                  <c:v>2015</c:v>
                </c:pt>
                <c:pt idx="2">
                  <c:v>2020</c:v>
                </c:pt>
                <c:pt idx="3">
                  <c:v>2021</c:v>
                </c:pt>
                <c:pt idx="4">
                  <c:v>2022</c:v>
                </c:pt>
              </c:numCache>
            </c:numRef>
          </c:cat>
          <c:val>
            <c:numRef>
              <c:extLst>
                <c:ext xmlns:c15="http://schemas.microsoft.com/office/drawing/2012/chart" uri="{02D57815-91ED-43cb-92C2-25804820EDAC}">
                  <c15:fullRef>
                    <c15:sqref>'2.VIOLENCIA SEXUAL'!$E$60:$Q$60</c15:sqref>
                  </c15:fullRef>
                </c:ext>
              </c:extLst>
              <c:f>('2.VIOLENCIA SEXUAL'!$E$60,'2.VIOLENCIA SEXUAL'!$J$60,'2.VIOLENCIA SEXUAL'!$O$60:$Q$60)</c:f>
              <c:numCache>
                <c:formatCode>#,##0</c:formatCode>
                <c:ptCount val="5"/>
                <c:pt idx="0">
                  <c:v>47</c:v>
                </c:pt>
                <c:pt idx="1">
                  <c:v>6</c:v>
                </c:pt>
                <c:pt idx="2">
                  <c:v>1</c:v>
                </c:pt>
                <c:pt idx="3">
                  <c:v>4</c:v>
                </c:pt>
                <c:pt idx="4">
                  <c:v>6</c:v>
                </c:pt>
              </c:numCache>
            </c:numRef>
          </c:val>
          <c:smooth val="0"/>
          <c:extLst>
            <c:ext xmlns:c16="http://schemas.microsoft.com/office/drawing/2014/chart" uri="{C3380CC4-5D6E-409C-BE32-E72D297353CC}">
              <c16:uniqueId val="{00000007-6009-4529-85E2-ED597CDA1884}"/>
            </c:ext>
          </c:extLst>
        </c:ser>
        <c:dLbls>
          <c:dLblPos val="t"/>
          <c:showLegendKey val="0"/>
          <c:showVal val="1"/>
          <c:showCatName val="0"/>
          <c:showSerName val="0"/>
          <c:showPercent val="0"/>
          <c:showBubbleSize val="0"/>
        </c:dLbls>
        <c:smooth val="0"/>
        <c:axId val="267144623"/>
        <c:axId val="122851231"/>
        <c:extLst>
          <c:ext xmlns:c15="http://schemas.microsoft.com/office/drawing/2012/chart" uri="{02D57815-91ED-43cb-92C2-25804820EDAC}">
            <c15:filteredLineSeries>
              <c15:ser>
                <c:idx val="0"/>
                <c:order val="0"/>
                <c:tx>
                  <c:strRef>
                    <c:extLst>
                      <c:ext uri="{02D57815-91ED-43cb-92C2-25804820EDAC}">
                        <c15:formulaRef>
                          <c15:sqref>'2.VIOLENCIA SEXUAL'!$D$39</c15:sqref>
                        </c15:formulaRef>
                      </c:ext>
                    </c:extLst>
                    <c:strCache>
                      <c:ptCount val="1"/>
                      <c:pt idx="0">
                        <c:v>Total victimizaciones (Nº)</c:v>
                      </c:pt>
                    </c:strCache>
                  </c:strRef>
                </c:tx>
                <c:spPr>
                  <a:ln w="28575" cap="rnd">
                    <a:solidFill>
                      <a:schemeClr val="accent1"/>
                    </a:solidFill>
                    <a:round/>
                  </a:ln>
                  <a:effectLst/>
                </c:spPr>
                <c:marker>
                  <c:symbol val="none"/>
                </c:marker>
                <c:dLbls>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ullRef>
                          <c15:sqref>'2.VIOLENCIA SEXUAL'!$E$23:$Q$23</c15:sqref>
                        </c15:fullRef>
                        <c15:formulaRef>
                          <c15:sqref>('2.VIOLENCIA SEXUAL'!$E$23,'2.VIOLENCIA SEXUAL'!$J$23,'2.VIOLENCIA SEXUAL'!$O$23:$Q$23)</c15:sqref>
                        </c15:formulaRef>
                      </c:ext>
                    </c:extLst>
                    <c:numCache>
                      <c:formatCode>General</c:formatCode>
                      <c:ptCount val="5"/>
                      <c:pt idx="0">
                        <c:v>2010</c:v>
                      </c:pt>
                      <c:pt idx="1">
                        <c:v>2015</c:v>
                      </c:pt>
                      <c:pt idx="2">
                        <c:v>2020</c:v>
                      </c:pt>
                      <c:pt idx="3">
                        <c:v>2021</c:v>
                      </c:pt>
                      <c:pt idx="4">
                        <c:v>2022</c:v>
                      </c:pt>
                    </c:numCache>
                  </c:numRef>
                </c:cat>
                <c:val>
                  <c:numRef>
                    <c:extLst>
                      <c:ext uri="{02D57815-91ED-43cb-92C2-25804820EDAC}">
                        <c15:fullRef>
                          <c15:sqref>'2.VIOLENCIA SEXUAL'!$E$39:$Q$39</c15:sqref>
                        </c15:fullRef>
                        <c15:formulaRef>
                          <c15:sqref>('2.VIOLENCIA SEXUAL'!$E$39,'2.VIOLENCIA SEXUAL'!$J$39,'2.VIOLENCIA SEXUAL'!$O$39:$Q$39)</c15:sqref>
                        </c15:formulaRef>
                      </c:ext>
                    </c:extLst>
                    <c:numCache>
                      <c:formatCode>#,##0</c:formatCode>
                      <c:ptCount val="5"/>
                      <c:pt idx="0">
                        <c:v>1396</c:v>
                      </c:pt>
                      <c:pt idx="1">
                        <c:v>1431</c:v>
                      </c:pt>
                      <c:pt idx="2">
                        <c:v>2002</c:v>
                      </c:pt>
                      <c:pt idx="3">
                        <c:v>2363</c:v>
                      </c:pt>
                      <c:pt idx="4">
                        <c:v>2624</c:v>
                      </c:pt>
                    </c:numCache>
                  </c:numRef>
                </c:val>
                <c:smooth val="0"/>
                <c:extLst>
                  <c:ext xmlns:c16="http://schemas.microsoft.com/office/drawing/2014/chart" uri="{C3380CC4-5D6E-409C-BE32-E72D297353CC}">
                    <c16:uniqueId val="{00000000-6009-4529-85E2-ED597CDA1884}"/>
                  </c:ext>
                </c:extLst>
              </c15:ser>
            </c15:filteredLineSeries>
          </c:ext>
        </c:extLst>
      </c:lineChart>
      <c:catAx>
        <c:axId val="267144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2851231"/>
        <c:crosses val="autoZero"/>
        <c:auto val="1"/>
        <c:lblAlgn val="ctr"/>
        <c:lblOffset val="100"/>
        <c:noMultiLvlLbl val="0"/>
      </c:catAx>
      <c:valAx>
        <c:axId val="122851231"/>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67144623"/>
        <c:crosses val="autoZero"/>
        <c:crossBetween val="between"/>
      </c:valAx>
      <c:spPr>
        <a:solidFill>
          <a:schemeClr val="bg1">
            <a:lumMod val="95000"/>
          </a:schemeClr>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ES" b="1">
                <a:solidFill>
                  <a:sysClr val="windowText" lastClr="000000"/>
                </a:solidFill>
              </a:rPr>
              <a:t>2.6 Victimizaciones de mujeres por infracciones penales contra la libertad sexual por grupo de edad (%)</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2.9697223884954566E-2"/>
          <c:y val="0.10881408757394653"/>
          <c:w val="0.95429783075495467"/>
          <c:h val="0.77280933779977512"/>
        </c:manualLayout>
      </c:layout>
      <c:barChart>
        <c:barDir val="col"/>
        <c:grouping val="clustered"/>
        <c:varyColors val="0"/>
        <c:ser>
          <c:idx val="1"/>
          <c:order val="1"/>
          <c:tx>
            <c:strRef>
              <c:f>'2.VIOLENCIA SEXUAL'!#REF!</c:f>
              <c:strCache>
                <c:ptCount val="1"/>
                <c:pt idx="0">
                  <c:v>#¡REF!</c:v>
                </c:pt>
              </c:strCache>
            </c:strRef>
          </c:tx>
          <c:spPr>
            <a:solidFill>
              <a:schemeClr val="accent2"/>
            </a:solidFill>
            <a:ln>
              <a:noFill/>
            </a:ln>
            <a:effectLst/>
          </c:spPr>
          <c:invertIfNegative val="0"/>
          <c:dLbls>
            <c:numFmt formatCode="0.0%" sourceLinked="0"/>
            <c:spPr>
              <a:solidFill>
                <a:schemeClr val="accent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SEXUAL'!$E$23,'2.VIOLENCIA SEXUAL'!$J$23,'2.VIOLENCIA SEXUAL'!$O$23:$Q$23)</c:f>
              <c:numCache>
                <c:formatCode>General</c:formatCode>
                <c:ptCount val="5"/>
                <c:pt idx="0">
                  <c:v>2010</c:v>
                </c:pt>
                <c:pt idx="1">
                  <c:v>2015</c:v>
                </c:pt>
                <c:pt idx="2">
                  <c:v>2020</c:v>
                </c:pt>
                <c:pt idx="3">
                  <c:v>2021</c:v>
                </c:pt>
                <c:pt idx="4">
                  <c:v>2022</c:v>
                </c:pt>
              </c:numCache>
              <c:extLst/>
            </c:numRef>
          </c:cat>
          <c:val>
            <c:numRef>
              <c:f>'2.VIOLENCIA SEXUAL'!#REF!</c:f>
              <c:numCache>
                <c:formatCode>General</c:formatCode>
                <c:ptCount val="1"/>
                <c:pt idx="0">
                  <c:v>1</c:v>
                </c:pt>
              </c:numCache>
              <c:extLst/>
            </c:numRef>
          </c:val>
          <c:extLst>
            <c:ext xmlns:c16="http://schemas.microsoft.com/office/drawing/2014/chart" uri="{C3380CC4-5D6E-409C-BE32-E72D297353CC}">
              <c16:uniqueId val="{00000000-73D6-477D-B9E4-3C6D8CE41117}"/>
            </c:ext>
          </c:extLst>
        </c:ser>
        <c:ser>
          <c:idx val="2"/>
          <c:order val="2"/>
          <c:tx>
            <c:strRef>
              <c:f>'2.VIOLENCIA SEXUAL'!#REF!</c:f>
              <c:strCache>
                <c:ptCount val="1"/>
                <c:pt idx="0">
                  <c:v>#¡REF!</c:v>
                </c:pt>
              </c:strCache>
            </c:strRef>
          </c:tx>
          <c:spPr>
            <a:solidFill>
              <a:schemeClr val="accent3"/>
            </a:solidFill>
            <a:ln>
              <a:noFill/>
            </a:ln>
            <a:effectLst/>
          </c:spPr>
          <c:invertIfNegative val="0"/>
          <c:dLbls>
            <c:numFmt formatCode="0.0%" sourceLinked="0"/>
            <c:spPr>
              <a:solidFill>
                <a:schemeClr val="bg1">
                  <a:lumMod val="8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SEXUAL'!$E$23,'2.VIOLENCIA SEXUAL'!$J$23,'2.VIOLENCIA SEXUAL'!$O$23:$Q$23)</c:f>
              <c:numCache>
                <c:formatCode>General</c:formatCode>
                <c:ptCount val="5"/>
                <c:pt idx="0">
                  <c:v>2010</c:v>
                </c:pt>
                <c:pt idx="1">
                  <c:v>2015</c:v>
                </c:pt>
                <c:pt idx="2">
                  <c:v>2020</c:v>
                </c:pt>
                <c:pt idx="3">
                  <c:v>2021</c:v>
                </c:pt>
                <c:pt idx="4">
                  <c:v>2022</c:v>
                </c:pt>
              </c:numCache>
              <c:extLst/>
            </c:numRef>
          </c:cat>
          <c:val>
            <c:numRef>
              <c:f>'2.VIOLENCIA SEXUAL'!#REF!</c:f>
              <c:numCache>
                <c:formatCode>General</c:formatCode>
                <c:ptCount val="1"/>
                <c:pt idx="0">
                  <c:v>1</c:v>
                </c:pt>
              </c:numCache>
              <c:extLst/>
            </c:numRef>
          </c:val>
          <c:extLst>
            <c:ext xmlns:c16="http://schemas.microsoft.com/office/drawing/2014/chart" uri="{C3380CC4-5D6E-409C-BE32-E72D297353CC}">
              <c16:uniqueId val="{00000001-73D6-477D-B9E4-3C6D8CE41117}"/>
            </c:ext>
          </c:extLst>
        </c:ser>
        <c:ser>
          <c:idx val="3"/>
          <c:order val="3"/>
          <c:tx>
            <c:strRef>
              <c:f>'2.VIOLENCIA SEXUAL'!#REF!</c:f>
              <c:strCache>
                <c:ptCount val="1"/>
                <c:pt idx="0">
                  <c:v>#¡REF!</c:v>
                </c:pt>
              </c:strCache>
            </c:strRef>
          </c:tx>
          <c:spPr>
            <a:solidFill>
              <a:schemeClr val="accent4"/>
            </a:solidFill>
            <a:ln>
              <a:noFill/>
            </a:ln>
            <a:effectLst/>
          </c:spPr>
          <c:invertIfNegative val="0"/>
          <c:dLbls>
            <c:numFmt formatCode="0.0%" sourceLinked="0"/>
            <c:spPr>
              <a:solidFill>
                <a:schemeClr val="accent4">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SEXUAL'!$E$23,'2.VIOLENCIA SEXUAL'!$J$23,'2.VIOLENCIA SEXUAL'!$O$23:$Q$23)</c:f>
              <c:numCache>
                <c:formatCode>General</c:formatCode>
                <c:ptCount val="5"/>
                <c:pt idx="0">
                  <c:v>2010</c:v>
                </c:pt>
                <c:pt idx="1">
                  <c:v>2015</c:v>
                </c:pt>
                <c:pt idx="2">
                  <c:v>2020</c:v>
                </c:pt>
                <c:pt idx="3">
                  <c:v>2021</c:v>
                </c:pt>
                <c:pt idx="4">
                  <c:v>2022</c:v>
                </c:pt>
              </c:numCache>
              <c:extLst/>
            </c:numRef>
          </c:cat>
          <c:val>
            <c:numRef>
              <c:f>'2.VIOLENCIA SEXUAL'!#REF!</c:f>
              <c:numCache>
                <c:formatCode>General</c:formatCode>
                <c:ptCount val="1"/>
                <c:pt idx="0">
                  <c:v>1</c:v>
                </c:pt>
              </c:numCache>
              <c:extLst/>
            </c:numRef>
          </c:val>
          <c:extLst>
            <c:ext xmlns:c16="http://schemas.microsoft.com/office/drawing/2014/chart" uri="{C3380CC4-5D6E-409C-BE32-E72D297353CC}">
              <c16:uniqueId val="{00000002-73D6-477D-B9E4-3C6D8CE41117}"/>
            </c:ext>
          </c:extLst>
        </c:ser>
        <c:ser>
          <c:idx val="4"/>
          <c:order val="4"/>
          <c:tx>
            <c:strRef>
              <c:f>'2.VIOLENCIA SEXUAL'!#REF!</c:f>
              <c:strCache>
                <c:ptCount val="1"/>
                <c:pt idx="0">
                  <c:v>#¡REF!</c:v>
                </c:pt>
              </c:strCache>
            </c:strRef>
          </c:tx>
          <c:spPr>
            <a:solidFill>
              <a:schemeClr val="accent5"/>
            </a:solidFill>
            <a:ln>
              <a:noFill/>
            </a:ln>
            <a:effectLst/>
          </c:spPr>
          <c:invertIfNegative val="0"/>
          <c:dLbls>
            <c:numFmt formatCode="0.0%" sourceLinked="0"/>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SEXUAL'!$E$23,'2.VIOLENCIA SEXUAL'!$J$23,'2.VIOLENCIA SEXUAL'!$O$23:$Q$23)</c:f>
              <c:numCache>
                <c:formatCode>General</c:formatCode>
                <c:ptCount val="5"/>
                <c:pt idx="0">
                  <c:v>2010</c:v>
                </c:pt>
                <c:pt idx="1">
                  <c:v>2015</c:v>
                </c:pt>
                <c:pt idx="2">
                  <c:v>2020</c:v>
                </c:pt>
                <c:pt idx="3">
                  <c:v>2021</c:v>
                </c:pt>
                <c:pt idx="4">
                  <c:v>2022</c:v>
                </c:pt>
              </c:numCache>
              <c:extLst/>
            </c:numRef>
          </c:cat>
          <c:val>
            <c:numRef>
              <c:f>'2.VIOLENCIA SEXUAL'!#REF!</c:f>
              <c:numCache>
                <c:formatCode>General</c:formatCode>
                <c:ptCount val="1"/>
                <c:pt idx="0">
                  <c:v>1</c:v>
                </c:pt>
              </c:numCache>
              <c:extLst/>
            </c:numRef>
          </c:val>
          <c:extLst>
            <c:ext xmlns:c16="http://schemas.microsoft.com/office/drawing/2014/chart" uri="{C3380CC4-5D6E-409C-BE32-E72D297353CC}">
              <c16:uniqueId val="{00000008-73D6-477D-B9E4-3C6D8CE41117}"/>
            </c:ext>
          </c:extLst>
        </c:ser>
        <c:ser>
          <c:idx val="5"/>
          <c:order val="5"/>
          <c:tx>
            <c:strRef>
              <c:f>'2.VIOLENCIA SEXUAL'!#REF!</c:f>
              <c:strCache>
                <c:ptCount val="1"/>
                <c:pt idx="0">
                  <c:v>#¡REF!</c:v>
                </c:pt>
              </c:strCache>
            </c:strRef>
          </c:tx>
          <c:spPr>
            <a:solidFill>
              <a:schemeClr val="accent6"/>
            </a:solidFill>
            <a:ln>
              <a:noFill/>
            </a:ln>
            <a:effectLst/>
          </c:spPr>
          <c:invertIfNegative val="0"/>
          <c:dLbls>
            <c:numFmt formatCode="0.0%" sourceLinked="0"/>
            <c:spPr>
              <a:solidFill>
                <a:schemeClr val="accent6">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SEXUAL'!$E$23,'2.VIOLENCIA SEXUAL'!$J$23,'2.VIOLENCIA SEXUAL'!$O$23:$Q$23)</c:f>
              <c:numCache>
                <c:formatCode>General</c:formatCode>
                <c:ptCount val="5"/>
                <c:pt idx="0">
                  <c:v>2010</c:v>
                </c:pt>
                <c:pt idx="1">
                  <c:v>2015</c:v>
                </c:pt>
                <c:pt idx="2">
                  <c:v>2020</c:v>
                </c:pt>
                <c:pt idx="3">
                  <c:v>2021</c:v>
                </c:pt>
                <c:pt idx="4">
                  <c:v>2022</c:v>
                </c:pt>
              </c:numCache>
              <c:extLst/>
            </c:numRef>
          </c:cat>
          <c:val>
            <c:numRef>
              <c:f>'2.VIOLENCIA SEXUAL'!#REF!</c:f>
              <c:numCache>
                <c:formatCode>General</c:formatCode>
                <c:ptCount val="1"/>
                <c:pt idx="0">
                  <c:v>1</c:v>
                </c:pt>
              </c:numCache>
              <c:extLst/>
            </c:numRef>
          </c:val>
          <c:extLst>
            <c:ext xmlns:c16="http://schemas.microsoft.com/office/drawing/2014/chart" uri="{C3380CC4-5D6E-409C-BE32-E72D297353CC}">
              <c16:uniqueId val="{0000000A-73D6-477D-B9E4-3C6D8CE41117}"/>
            </c:ext>
          </c:extLst>
        </c:ser>
        <c:ser>
          <c:idx val="6"/>
          <c:order val="6"/>
          <c:tx>
            <c:strRef>
              <c:f>'2.VIOLENCIA SEXUAL'!#REF!</c:f>
              <c:strCache>
                <c:ptCount val="1"/>
                <c:pt idx="0">
                  <c:v>#¡REF!</c:v>
                </c:pt>
              </c:strCache>
            </c:strRef>
          </c:tx>
          <c:spPr>
            <a:solidFill>
              <a:schemeClr val="accent1">
                <a:lumMod val="60000"/>
              </a:schemeClr>
            </a:solidFill>
            <a:ln>
              <a:noFill/>
            </a:ln>
            <a:effectLst/>
          </c:spPr>
          <c:invertIfNegative val="0"/>
          <c:dLbls>
            <c:spPr>
              <a:solidFill>
                <a:schemeClr val="tx1">
                  <a:lumMod val="50000"/>
                  <a:lumOff val="5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SEXUAL'!$E$23,'2.VIOLENCIA SEXUAL'!$J$23,'2.VIOLENCIA SEXUAL'!$O$23:$Q$23)</c:f>
              <c:numCache>
                <c:formatCode>General</c:formatCode>
                <c:ptCount val="5"/>
                <c:pt idx="0">
                  <c:v>2010</c:v>
                </c:pt>
                <c:pt idx="1">
                  <c:v>2015</c:v>
                </c:pt>
                <c:pt idx="2">
                  <c:v>2020</c:v>
                </c:pt>
                <c:pt idx="3">
                  <c:v>2021</c:v>
                </c:pt>
                <c:pt idx="4">
                  <c:v>2022</c:v>
                </c:pt>
              </c:numCache>
              <c:extLst/>
            </c:numRef>
          </c:cat>
          <c:val>
            <c:numRef>
              <c:f>'2.VIOLENCIA SEXUAL'!#REF!</c:f>
              <c:numCache>
                <c:formatCode>General</c:formatCode>
                <c:ptCount val="1"/>
                <c:pt idx="0">
                  <c:v>1</c:v>
                </c:pt>
              </c:numCache>
              <c:extLst/>
            </c:numRef>
          </c:val>
          <c:extLst>
            <c:ext xmlns:c16="http://schemas.microsoft.com/office/drawing/2014/chart" uri="{C3380CC4-5D6E-409C-BE32-E72D297353CC}">
              <c16:uniqueId val="{0000000C-73D6-477D-B9E4-3C6D8CE41117}"/>
            </c:ext>
          </c:extLst>
        </c:ser>
        <c:ser>
          <c:idx val="7"/>
          <c:order val="7"/>
          <c:tx>
            <c:strRef>
              <c:f>'2.VIOLENCIA SEXUAL'!#REF!</c:f>
              <c:strCache>
                <c:ptCount val="1"/>
                <c:pt idx="0">
                  <c:v>#¡REF!</c:v>
                </c:pt>
              </c:strCache>
            </c:strRef>
          </c:tx>
          <c:spPr>
            <a:solidFill>
              <a:schemeClr val="accent2">
                <a:lumMod val="60000"/>
              </a:schemeClr>
            </a:solidFill>
            <a:ln>
              <a:noFill/>
            </a:ln>
            <a:effectLst/>
          </c:spPr>
          <c:invertIfNegative val="0"/>
          <c:dLbls>
            <c:numFmt formatCode="0.0%" sourceLinked="0"/>
            <c:spPr>
              <a:solidFill>
                <a:srgbClr val="C000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SEXUAL'!$E$23,'2.VIOLENCIA SEXUAL'!$J$23,'2.VIOLENCIA SEXUAL'!$O$23:$Q$23)</c:f>
              <c:numCache>
                <c:formatCode>General</c:formatCode>
                <c:ptCount val="5"/>
                <c:pt idx="0">
                  <c:v>2010</c:v>
                </c:pt>
                <c:pt idx="1">
                  <c:v>2015</c:v>
                </c:pt>
                <c:pt idx="2">
                  <c:v>2020</c:v>
                </c:pt>
                <c:pt idx="3">
                  <c:v>2021</c:v>
                </c:pt>
                <c:pt idx="4">
                  <c:v>2022</c:v>
                </c:pt>
              </c:numCache>
              <c:extLst/>
            </c:numRef>
          </c:cat>
          <c:val>
            <c:numRef>
              <c:f>'2.VIOLENCIA SEXUAL'!#REF!</c:f>
              <c:numCache>
                <c:formatCode>General</c:formatCode>
                <c:ptCount val="1"/>
                <c:pt idx="0">
                  <c:v>1</c:v>
                </c:pt>
              </c:numCache>
              <c:extLst/>
            </c:numRef>
          </c:val>
          <c:extLst>
            <c:ext xmlns:c16="http://schemas.microsoft.com/office/drawing/2014/chart" uri="{C3380CC4-5D6E-409C-BE32-E72D297353CC}">
              <c16:uniqueId val="{0000000D-73D6-477D-B9E4-3C6D8CE41117}"/>
            </c:ext>
          </c:extLst>
        </c:ser>
        <c:dLbls>
          <c:showLegendKey val="0"/>
          <c:showVal val="1"/>
          <c:showCatName val="0"/>
          <c:showSerName val="0"/>
          <c:showPercent val="0"/>
          <c:showBubbleSize val="0"/>
        </c:dLbls>
        <c:gapWidth val="150"/>
        <c:axId val="267144623"/>
        <c:axId val="122851231"/>
        <c:extLst>
          <c:ext xmlns:c15="http://schemas.microsoft.com/office/drawing/2012/chart" uri="{02D57815-91ED-43cb-92C2-25804820EDAC}">
            <c15:filteredBarSeries>
              <c15:ser>
                <c:idx val="0"/>
                <c:order val="0"/>
                <c:tx>
                  <c:strRef>
                    <c:extLst>
                      <c:ext uri="{02D57815-91ED-43cb-92C2-25804820EDAC}">
                        <c15:formulaRef>
                          <c15:sqref>'2.VIOLENCIA SEXUAL'!$D$39</c15:sqref>
                        </c15:formulaRef>
                      </c:ext>
                    </c:extLst>
                    <c:strCache>
                      <c:ptCount val="1"/>
                      <c:pt idx="0">
                        <c:v>Total victimizaciones (Nº)</c:v>
                      </c:pt>
                    </c:strCache>
                  </c:strRef>
                </c:tx>
                <c:spPr>
                  <a:solidFill>
                    <a:schemeClr val="accent1"/>
                  </a:solidFill>
                  <a:ln>
                    <a:noFill/>
                  </a:ln>
                  <a:effectLst/>
                </c:spPr>
                <c:invertIfNegative val="0"/>
                <c:dLbls>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('2.VIOLENCIA SEXUAL'!$E$23,'2.VIOLENCIA SEXUAL'!$J$23,'2.VIOLENCIA SEXUAL'!$O$23:$Q$23)</c15:sqref>
                        </c15:formulaRef>
                      </c:ext>
                    </c:extLst>
                    <c:numCache>
                      <c:formatCode>General</c:formatCode>
                      <c:ptCount val="5"/>
                      <c:pt idx="0">
                        <c:v>2010</c:v>
                      </c:pt>
                      <c:pt idx="1">
                        <c:v>2015</c:v>
                      </c:pt>
                      <c:pt idx="2">
                        <c:v>2020</c:v>
                      </c:pt>
                      <c:pt idx="3">
                        <c:v>2021</c:v>
                      </c:pt>
                      <c:pt idx="4">
                        <c:v>2022</c:v>
                      </c:pt>
                    </c:numCache>
                  </c:numRef>
                </c:cat>
                <c:val>
                  <c:numRef>
                    <c:extLst>
                      <c:ext uri="{02D57815-91ED-43cb-92C2-25804820EDAC}">
                        <c15:formulaRef>
                          <c15:sqref>('2.VIOLENCIA SEXUAL'!$E$39,'2.VIOLENCIA SEXUAL'!$J$39,'2.VIOLENCIA SEXUAL'!$O$39:$Q$39)</c15:sqref>
                        </c15:formulaRef>
                      </c:ext>
                    </c:extLst>
                    <c:numCache>
                      <c:formatCode>#,##0</c:formatCode>
                      <c:ptCount val="5"/>
                      <c:pt idx="0">
                        <c:v>1396</c:v>
                      </c:pt>
                      <c:pt idx="1">
                        <c:v>1431</c:v>
                      </c:pt>
                      <c:pt idx="2">
                        <c:v>2002</c:v>
                      </c:pt>
                      <c:pt idx="3">
                        <c:v>2363</c:v>
                      </c:pt>
                      <c:pt idx="4">
                        <c:v>2624</c:v>
                      </c:pt>
                    </c:numCache>
                  </c:numRef>
                </c:val>
                <c:extLst>
                  <c:ext xmlns:c16="http://schemas.microsoft.com/office/drawing/2014/chart" uri="{C3380CC4-5D6E-409C-BE32-E72D297353CC}">
                    <c16:uniqueId val="{0000000E-73D6-477D-B9E4-3C6D8CE41117}"/>
                  </c:ext>
                </c:extLst>
              </c15:ser>
            </c15:filteredBarSeries>
          </c:ext>
        </c:extLst>
      </c:barChart>
      <c:catAx>
        <c:axId val="267144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2851231"/>
        <c:crosses val="autoZero"/>
        <c:auto val="1"/>
        <c:lblAlgn val="ctr"/>
        <c:lblOffset val="100"/>
        <c:noMultiLvlLbl val="0"/>
      </c:catAx>
      <c:valAx>
        <c:axId val="122851231"/>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67144623"/>
        <c:crosses val="autoZero"/>
        <c:crossBetween val="between"/>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ES" sz="1400" b="1" i="0" u="none" strike="noStrike" baseline="0">
                <a:solidFill>
                  <a:sysClr val="windowText" lastClr="000000"/>
                </a:solidFill>
                <a:effectLst/>
              </a:rPr>
              <a:t>2.7. Hechos conocidos de ciberdelincuencia sexual por tipos penales</a:t>
            </a:r>
            <a:r>
              <a:rPr lang="es-ES" sz="1400" b="1" i="0" u="none" strike="noStrike" baseline="0">
                <a:solidFill>
                  <a:sysClr val="windowText" lastClr="000000"/>
                </a:solidFill>
              </a:rPr>
              <a:t> </a:t>
            </a:r>
            <a:endParaRPr lang="es-E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3.2447487316804503E-2"/>
          <c:y val="0.10903773148148148"/>
          <c:w val="0.76078754472141752"/>
          <c:h val="0.82864328703703705"/>
        </c:manualLayout>
      </c:layout>
      <c:lineChart>
        <c:grouping val="standard"/>
        <c:varyColors val="0"/>
        <c:ser>
          <c:idx val="0"/>
          <c:order val="0"/>
          <c:tx>
            <c:strRef>
              <c:f>'2.VIOLENCIA SEXUAL'!$D$95</c:f>
              <c:strCache>
                <c:ptCount val="1"/>
                <c:pt idx="0">
                  <c:v>Abuso sexual </c:v>
                </c:pt>
              </c:strCache>
            </c:strRef>
          </c:tx>
          <c:spPr>
            <a:ln w="28575" cap="rnd">
              <a:solidFill>
                <a:schemeClr val="accent1"/>
              </a:solidFill>
              <a:round/>
            </a:ln>
            <a:effectLst/>
          </c:spPr>
          <c:marker>
            <c:symbol val="none"/>
          </c:marker>
          <c:dLbls>
            <c:spPr>
              <a:solidFill>
                <a:schemeClr val="accent5">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SEXUAL'!$E$93:$Q$93</c15:sqref>
                  </c15:fullRef>
                </c:ext>
              </c:extLst>
              <c:f>('2.VIOLENCIA SEXUAL'!$J$93,'2.VIOLENCIA SEXUAL'!$O$93:$Q$93)</c:f>
              <c:strCache>
                <c:ptCount val="4"/>
                <c:pt idx="0">
                  <c:v>2015</c:v>
                </c:pt>
                <c:pt idx="1">
                  <c:v>2020</c:v>
                </c:pt>
                <c:pt idx="2">
                  <c:v>2021</c:v>
                </c:pt>
                <c:pt idx="3">
                  <c:v>2022</c:v>
                </c:pt>
              </c:strCache>
            </c:strRef>
          </c:cat>
          <c:val>
            <c:numRef>
              <c:extLst>
                <c:ext xmlns:c15="http://schemas.microsoft.com/office/drawing/2012/chart" uri="{02D57815-91ED-43cb-92C2-25804820EDAC}">
                  <c15:fullRef>
                    <c15:sqref>'2.VIOLENCIA SEXUAL'!$E$95:$Q$95</c15:sqref>
                  </c15:fullRef>
                </c:ext>
              </c:extLst>
              <c:f>('2.VIOLENCIA SEXUAL'!$J$95,'2.VIOLENCIA SEXUAL'!$O$95:$Q$95)</c:f>
              <c:numCache>
                <c:formatCode>General</c:formatCode>
                <c:ptCount val="4"/>
                <c:pt idx="0">
                  <c:v>8</c:v>
                </c:pt>
                <c:pt idx="1" formatCode="#,##0">
                  <c:v>13</c:v>
                </c:pt>
                <c:pt idx="2" formatCode="#,##0">
                  <c:v>11</c:v>
                </c:pt>
                <c:pt idx="3" formatCode="#,##0">
                  <c:v>12</c:v>
                </c:pt>
              </c:numCache>
            </c:numRef>
          </c:val>
          <c:smooth val="0"/>
          <c:extLst>
            <c:ext xmlns:c16="http://schemas.microsoft.com/office/drawing/2014/chart" uri="{C3380CC4-5D6E-409C-BE32-E72D297353CC}">
              <c16:uniqueId val="{00000000-5E77-46B3-82E5-240B4F906A0B}"/>
            </c:ext>
          </c:extLst>
        </c:ser>
        <c:ser>
          <c:idx val="1"/>
          <c:order val="1"/>
          <c:tx>
            <c:strRef>
              <c:f>'2.VIOLENCIA SEXUAL'!$D$96</c:f>
              <c:strCache>
                <c:ptCount val="1"/>
                <c:pt idx="0">
                  <c:v>Acoso sexual </c:v>
                </c:pt>
              </c:strCache>
            </c:strRef>
          </c:tx>
          <c:spPr>
            <a:ln w="28575" cap="rnd">
              <a:solidFill>
                <a:schemeClr val="accent2"/>
              </a:solidFill>
              <a:round/>
            </a:ln>
            <a:effectLst/>
          </c:spPr>
          <c:marker>
            <c:symbol val="none"/>
          </c:marker>
          <c:dLbls>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SEXUAL'!$E$93:$Q$93</c15:sqref>
                  </c15:fullRef>
                </c:ext>
              </c:extLst>
              <c:f>('2.VIOLENCIA SEXUAL'!$J$93,'2.VIOLENCIA SEXUAL'!$O$93:$Q$93)</c:f>
              <c:strCache>
                <c:ptCount val="4"/>
                <c:pt idx="0">
                  <c:v>2015</c:v>
                </c:pt>
                <c:pt idx="1">
                  <c:v>2020</c:v>
                </c:pt>
                <c:pt idx="2">
                  <c:v>2021</c:v>
                </c:pt>
                <c:pt idx="3">
                  <c:v>2022</c:v>
                </c:pt>
              </c:strCache>
            </c:strRef>
          </c:cat>
          <c:val>
            <c:numRef>
              <c:extLst>
                <c:ext xmlns:c15="http://schemas.microsoft.com/office/drawing/2012/chart" uri="{02D57815-91ED-43cb-92C2-25804820EDAC}">
                  <c15:fullRef>
                    <c15:sqref>'2.VIOLENCIA SEXUAL'!$E$96:$Q$96</c15:sqref>
                  </c15:fullRef>
                </c:ext>
              </c:extLst>
              <c:f>('2.VIOLENCIA SEXUAL'!$J$96,'2.VIOLENCIA SEXUAL'!$O$96:$Q$96)</c:f>
              <c:numCache>
                <c:formatCode>General</c:formatCode>
                <c:ptCount val="4"/>
                <c:pt idx="0">
                  <c:v>16</c:v>
                </c:pt>
                <c:pt idx="1" formatCode="#,##0">
                  <c:v>22</c:v>
                </c:pt>
                <c:pt idx="2" formatCode="#,##0">
                  <c:v>22</c:v>
                </c:pt>
                <c:pt idx="3" formatCode="#,##0">
                  <c:v>23</c:v>
                </c:pt>
              </c:numCache>
            </c:numRef>
          </c:val>
          <c:smooth val="0"/>
          <c:extLst>
            <c:ext xmlns:c16="http://schemas.microsoft.com/office/drawing/2014/chart" uri="{C3380CC4-5D6E-409C-BE32-E72D297353CC}">
              <c16:uniqueId val="{00000001-5E77-46B3-82E5-240B4F906A0B}"/>
            </c:ext>
          </c:extLst>
        </c:ser>
        <c:ser>
          <c:idx val="2"/>
          <c:order val="2"/>
          <c:tx>
            <c:strRef>
              <c:f>'2.VIOLENCIA SEXUAL'!$D$97</c:f>
              <c:strCache>
                <c:ptCount val="1"/>
                <c:pt idx="0">
                  <c:v>Corrupción menores y personas con discapacidad</c:v>
                </c:pt>
              </c:strCache>
            </c:strRef>
          </c:tx>
          <c:spPr>
            <a:ln w="28575" cap="rnd">
              <a:solidFill>
                <a:schemeClr val="accent3"/>
              </a:solidFill>
              <a:round/>
            </a:ln>
            <a:effectLst/>
          </c:spPr>
          <c:marker>
            <c:symbol val="none"/>
          </c:marker>
          <c:dLbls>
            <c:spPr>
              <a:solidFill>
                <a:schemeClr val="bg1">
                  <a:lumMod val="8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SEXUAL'!$E$93:$Q$93</c15:sqref>
                  </c15:fullRef>
                </c:ext>
              </c:extLst>
              <c:f>('2.VIOLENCIA SEXUAL'!$J$93,'2.VIOLENCIA SEXUAL'!$O$93:$Q$93)</c:f>
              <c:strCache>
                <c:ptCount val="4"/>
                <c:pt idx="0">
                  <c:v>2015</c:v>
                </c:pt>
                <c:pt idx="1">
                  <c:v>2020</c:v>
                </c:pt>
                <c:pt idx="2">
                  <c:v>2021</c:v>
                </c:pt>
                <c:pt idx="3">
                  <c:v>2022</c:v>
                </c:pt>
              </c:strCache>
            </c:strRef>
          </c:cat>
          <c:val>
            <c:numRef>
              <c:extLst>
                <c:ext xmlns:c15="http://schemas.microsoft.com/office/drawing/2012/chart" uri="{02D57815-91ED-43cb-92C2-25804820EDAC}">
                  <c15:fullRef>
                    <c15:sqref>'2.VIOLENCIA SEXUAL'!$E$97:$Q$97</c15:sqref>
                  </c15:fullRef>
                </c:ext>
              </c:extLst>
              <c:f>('2.VIOLENCIA SEXUAL'!$J$97,'2.VIOLENCIA SEXUAL'!$O$97:$Q$97)</c:f>
              <c:numCache>
                <c:formatCode>General</c:formatCode>
                <c:ptCount val="4"/>
                <c:pt idx="0">
                  <c:v>24</c:v>
                </c:pt>
                <c:pt idx="1" formatCode="#,##0">
                  <c:v>25</c:v>
                </c:pt>
                <c:pt idx="2" formatCode="#,##0">
                  <c:v>21</c:v>
                </c:pt>
                <c:pt idx="3" formatCode="#,##0">
                  <c:v>22</c:v>
                </c:pt>
              </c:numCache>
            </c:numRef>
          </c:val>
          <c:smooth val="0"/>
          <c:extLst>
            <c:ext xmlns:c16="http://schemas.microsoft.com/office/drawing/2014/chart" uri="{C3380CC4-5D6E-409C-BE32-E72D297353CC}">
              <c16:uniqueId val="{00000002-5E77-46B3-82E5-240B4F906A0B}"/>
            </c:ext>
          </c:extLst>
        </c:ser>
        <c:ser>
          <c:idx val="3"/>
          <c:order val="3"/>
          <c:tx>
            <c:strRef>
              <c:f>'2.VIOLENCIA SEXUAL'!$D$98</c:f>
              <c:strCache>
                <c:ptCount val="1"/>
                <c:pt idx="0">
                  <c:v>Contacto tecnología menor 16 años</c:v>
                </c:pt>
              </c:strCache>
            </c:strRef>
          </c:tx>
          <c:spPr>
            <a:ln w="28575" cap="rnd">
              <a:solidFill>
                <a:schemeClr val="accent4"/>
              </a:solidFill>
              <a:round/>
            </a:ln>
            <a:effectLst/>
          </c:spPr>
          <c:marker>
            <c:symbol val="none"/>
          </c:marker>
          <c:dLbls>
            <c:spPr>
              <a:solidFill>
                <a:schemeClr val="accent4">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SEXUAL'!$E$93:$Q$93</c15:sqref>
                  </c15:fullRef>
                </c:ext>
              </c:extLst>
              <c:f>('2.VIOLENCIA SEXUAL'!$J$93,'2.VIOLENCIA SEXUAL'!$O$93:$Q$93)</c:f>
              <c:strCache>
                <c:ptCount val="4"/>
                <c:pt idx="0">
                  <c:v>2015</c:v>
                </c:pt>
                <c:pt idx="1">
                  <c:v>2020</c:v>
                </c:pt>
                <c:pt idx="2">
                  <c:v>2021</c:v>
                </c:pt>
                <c:pt idx="3">
                  <c:v>2022</c:v>
                </c:pt>
              </c:strCache>
            </c:strRef>
          </c:cat>
          <c:val>
            <c:numRef>
              <c:extLst>
                <c:ext xmlns:c15="http://schemas.microsoft.com/office/drawing/2012/chart" uri="{02D57815-91ED-43cb-92C2-25804820EDAC}">
                  <c15:fullRef>
                    <c15:sqref>'2.VIOLENCIA SEXUAL'!$E$98:$Q$98</c15:sqref>
                  </c15:fullRef>
                </c:ext>
              </c:extLst>
              <c:f>('2.VIOLENCIA SEXUAL'!$J$98,'2.VIOLENCIA SEXUAL'!$O$98:$Q$98)</c:f>
              <c:numCache>
                <c:formatCode>General</c:formatCode>
                <c:ptCount val="4"/>
                <c:pt idx="0">
                  <c:v>31</c:v>
                </c:pt>
                <c:pt idx="1" formatCode="#,##0">
                  <c:v>59</c:v>
                </c:pt>
                <c:pt idx="2" formatCode="#,##0">
                  <c:v>78</c:v>
                </c:pt>
                <c:pt idx="3" formatCode="#,##0">
                  <c:v>62</c:v>
                </c:pt>
              </c:numCache>
            </c:numRef>
          </c:val>
          <c:smooth val="0"/>
          <c:extLst>
            <c:ext xmlns:c15="http://schemas.microsoft.com/office/drawing/2012/chart" uri="{02D57815-91ED-43cb-92C2-25804820EDAC}">
              <c15:categoryFilterExceptions>
                <c15:categoryFilterException>
                  <c15:sqref>'2.VIOLENCIA SEXUAL'!$F$98</c15:sqref>
                  <c15:dLbl>
                    <c:idx val="-1"/>
                    <c:layout>
                      <c:manualLayout>
                        <c:x val="1.1813918227330231E-2"/>
                        <c:y val="-7.2241689977726427E-3"/>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0-16F9-45E1-AA0F-DE531D917F9C}"/>
                      </c:ext>
                    </c:extLst>
                  </c15:dLbl>
                </c15:categoryFilterException>
                <c15:categoryFilterException>
                  <c15:sqref>'2.VIOLENCIA SEXUAL'!$G$98</c15:sqref>
                  <c15:dLbl>
                    <c:idx val="-1"/>
                    <c:layout>
                      <c:manualLayout>
                        <c:x val="9.7080504506225213E-3"/>
                        <c:y val="-1.2040281662954582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1-16F9-45E1-AA0F-DE531D917F9C}"/>
                      </c:ext>
                    </c:extLst>
                  </c15:dLbl>
                </c15:categoryFilterException>
              </c15:categoryFilterExceptions>
            </c:ext>
            <c:ext xmlns:c16="http://schemas.microsoft.com/office/drawing/2014/chart" uri="{C3380CC4-5D6E-409C-BE32-E72D297353CC}">
              <c16:uniqueId val="{00000003-5E77-46B3-82E5-240B4F906A0B}"/>
            </c:ext>
          </c:extLst>
        </c:ser>
        <c:ser>
          <c:idx val="4"/>
          <c:order val="4"/>
          <c:tx>
            <c:strRef>
              <c:f>'2.VIOLENCIA SEXUAL'!$D$99</c:f>
              <c:strCache>
                <c:ptCount val="1"/>
                <c:pt idx="0">
                  <c:v>Exhibicionismo</c:v>
                </c:pt>
              </c:strCache>
            </c:strRef>
          </c:tx>
          <c:spPr>
            <a:ln w="28575" cap="rnd">
              <a:solidFill>
                <a:schemeClr val="accent5"/>
              </a:solidFill>
              <a:round/>
            </a:ln>
            <a:effectLst/>
          </c:spPr>
          <c:marker>
            <c:symbol val="none"/>
          </c:marker>
          <c:dLbls>
            <c:spPr>
              <a:solidFill>
                <a:schemeClr val="accent5">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SEXUAL'!$E$93:$Q$93</c15:sqref>
                  </c15:fullRef>
                </c:ext>
              </c:extLst>
              <c:f>('2.VIOLENCIA SEXUAL'!$J$93,'2.VIOLENCIA SEXUAL'!$O$93:$Q$93)</c:f>
              <c:strCache>
                <c:ptCount val="4"/>
                <c:pt idx="0">
                  <c:v>2015</c:v>
                </c:pt>
                <c:pt idx="1">
                  <c:v>2020</c:v>
                </c:pt>
                <c:pt idx="2">
                  <c:v>2021</c:v>
                </c:pt>
                <c:pt idx="3">
                  <c:v>2022</c:v>
                </c:pt>
              </c:strCache>
            </c:strRef>
          </c:cat>
          <c:val>
            <c:numRef>
              <c:extLst>
                <c:ext xmlns:c15="http://schemas.microsoft.com/office/drawing/2012/chart" uri="{02D57815-91ED-43cb-92C2-25804820EDAC}">
                  <c15:fullRef>
                    <c15:sqref>'2.VIOLENCIA SEXUAL'!$E$99:$Q$99</c15:sqref>
                  </c15:fullRef>
                </c:ext>
              </c:extLst>
              <c:f>('2.VIOLENCIA SEXUAL'!$J$99,'2.VIOLENCIA SEXUAL'!$O$99:$Q$99)</c:f>
              <c:numCache>
                <c:formatCode>General</c:formatCode>
                <c:ptCount val="4"/>
                <c:pt idx="0">
                  <c:v>4</c:v>
                </c:pt>
                <c:pt idx="1" formatCode="#,##0">
                  <c:v>3</c:v>
                </c:pt>
                <c:pt idx="2" formatCode="#,##0">
                  <c:v>3</c:v>
                </c:pt>
                <c:pt idx="3" formatCode="#,##0">
                  <c:v>0</c:v>
                </c:pt>
              </c:numCache>
            </c:numRef>
          </c:val>
          <c:smooth val="0"/>
          <c:extLst>
            <c:ext xmlns:c16="http://schemas.microsoft.com/office/drawing/2014/chart" uri="{C3380CC4-5D6E-409C-BE32-E72D297353CC}">
              <c16:uniqueId val="{00000004-5E77-46B3-82E5-240B4F906A0B}"/>
            </c:ext>
          </c:extLst>
        </c:ser>
        <c:ser>
          <c:idx val="5"/>
          <c:order val="5"/>
          <c:tx>
            <c:strRef>
              <c:f>'2.VIOLENCIA SEXUAL'!$D$100</c:f>
              <c:strCache>
                <c:ptCount val="1"/>
                <c:pt idx="0">
                  <c:v>Pornografía de menores</c:v>
                </c:pt>
              </c:strCache>
            </c:strRef>
          </c:tx>
          <c:spPr>
            <a:ln w="28575" cap="rnd">
              <a:solidFill>
                <a:schemeClr val="accent6"/>
              </a:solidFill>
              <a:round/>
            </a:ln>
            <a:effectLst/>
          </c:spPr>
          <c:marker>
            <c:symbol val="none"/>
          </c:marker>
          <c:dLbls>
            <c:spPr>
              <a:solidFill>
                <a:schemeClr val="accent6">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SEXUAL'!$E$93:$Q$93</c15:sqref>
                  </c15:fullRef>
                </c:ext>
              </c:extLst>
              <c:f>('2.VIOLENCIA SEXUAL'!$J$93,'2.VIOLENCIA SEXUAL'!$O$93:$Q$93)</c:f>
              <c:strCache>
                <c:ptCount val="4"/>
                <c:pt idx="0">
                  <c:v>2015</c:v>
                </c:pt>
                <c:pt idx="1">
                  <c:v>2020</c:v>
                </c:pt>
                <c:pt idx="2">
                  <c:v>2021</c:v>
                </c:pt>
                <c:pt idx="3">
                  <c:v>2022</c:v>
                </c:pt>
              </c:strCache>
            </c:strRef>
          </c:cat>
          <c:val>
            <c:numRef>
              <c:extLst>
                <c:ext xmlns:c15="http://schemas.microsoft.com/office/drawing/2012/chart" uri="{02D57815-91ED-43cb-92C2-25804820EDAC}">
                  <c15:fullRef>
                    <c15:sqref>'2.VIOLENCIA SEXUAL'!$E$100:$Q$100</c15:sqref>
                  </c15:fullRef>
                </c:ext>
              </c:extLst>
              <c:f>('2.VIOLENCIA SEXUAL'!$J$100,'2.VIOLENCIA SEXUAL'!$O$100:$Q$100)</c:f>
              <c:numCache>
                <c:formatCode>General</c:formatCode>
                <c:ptCount val="4"/>
                <c:pt idx="0">
                  <c:v>65</c:v>
                </c:pt>
                <c:pt idx="1" formatCode="#,##0">
                  <c:v>88</c:v>
                </c:pt>
                <c:pt idx="2" formatCode="#,##0">
                  <c:v>97</c:v>
                </c:pt>
                <c:pt idx="3" formatCode="#,##0">
                  <c:v>81</c:v>
                </c:pt>
              </c:numCache>
            </c:numRef>
          </c:val>
          <c:smooth val="0"/>
          <c:extLst>
            <c:ext xmlns:c15="http://schemas.microsoft.com/office/drawing/2012/chart" uri="{02D57815-91ED-43cb-92C2-25804820EDAC}">
              <c15:categoryFilterExceptions>
                <c15:categoryFilterException>
                  <c15:sqref>'2.VIOLENCIA SEXUAL'!$G$100</c15:sqref>
                  <c15:dLbl>
                    <c:idx val="-1"/>
                    <c:delete val="1"/>
                    <c:extLst>
                      <c:ext uri="{CE6537A1-D6FC-4f65-9D91-7224C49458BB}"/>
                      <c:ext xmlns:c16="http://schemas.microsoft.com/office/drawing/2014/chart" uri="{C3380CC4-5D6E-409C-BE32-E72D297353CC}">
                        <c16:uniqueId val="{00000002-16F9-45E1-AA0F-DE531D917F9C}"/>
                      </c:ext>
                    </c:extLst>
                  </c15:dLbl>
                </c15:categoryFilterException>
                <c15:categoryFilterException>
                  <c15:sqref>'2.VIOLENCIA SEXUAL'!$H$100</c15:sqref>
                  <c15:dLbl>
                    <c:idx val="-1"/>
                    <c:delete val="1"/>
                    <c:extLst>
                      <c:ext uri="{CE6537A1-D6FC-4f65-9D91-7224C49458BB}"/>
                      <c:ext xmlns:c16="http://schemas.microsoft.com/office/drawing/2014/chart" uri="{C3380CC4-5D6E-409C-BE32-E72D297353CC}">
                        <c16:uniqueId val="{00000003-16F9-45E1-AA0F-DE531D917F9C}"/>
                      </c:ext>
                    </c:extLst>
                  </c15:dLbl>
                </c15:categoryFilterException>
              </c15:categoryFilterExceptions>
            </c:ext>
            <c:ext xmlns:c16="http://schemas.microsoft.com/office/drawing/2014/chart" uri="{C3380CC4-5D6E-409C-BE32-E72D297353CC}">
              <c16:uniqueId val="{00000005-5E77-46B3-82E5-240B4F906A0B}"/>
            </c:ext>
          </c:extLst>
        </c:ser>
        <c:ser>
          <c:idx val="6"/>
          <c:order val="6"/>
          <c:tx>
            <c:strRef>
              <c:f>'2.VIOLENCIA SEXUAL'!$D$101</c:f>
              <c:strCache>
                <c:ptCount val="1"/>
                <c:pt idx="0">
                  <c:v>Provocación sexual</c:v>
                </c:pt>
              </c:strCache>
            </c:strRef>
          </c:tx>
          <c:spPr>
            <a:ln w="28575" cap="rnd">
              <a:solidFill>
                <a:schemeClr val="accent1">
                  <a:lumMod val="60000"/>
                </a:schemeClr>
              </a:solidFill>
              <a:round/>
            </a:ln>
            <a:effectLst/>
          </c:spPr>
          <c:marker>
            <c:symbol val="none"/>
          </c:marker>
          <c:dLbls>
            <c:spPr>
              <a:solidFill>
                <a:schemeClr val="bg2">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'2.VIOLENCIA SEXUAL'!$E$93:$Q$93</c15:sqref>
                  </c15:fullRef>
                </c:ext>
              </c:extLst>
              <c:f>('2.VIOLENCIA SEXUAL'!$J$93,'2.VIOLENCIA SEXUAL'!$O$93:$Q$93)</c:f>
              <c:strCache>
                <c:ptCount val="4"/>
                <c:pt idx="0">
                  <c:v>2015</c:v>
                </c:pt>
                <c:pt idx="1">
                  <c:v>2020</c:v>
                </c:pt>
                <c:pt idx="2">
                  <c:v>2021</c:v>
                </c:pt>
                <c:pt idx="3">
                  <c:v>2022</c:v>
                </c:pt>
              </c:strCache>
            </c:strRef>
          </c:cat>
          <c:val>
            <c:numRef>
              <c:extLst>
                <c:ext xmlns:c15="http://schemas.microsoft.com/office/drawing/2012/chart" uri="{02D57815-91ED-43cb-92C2-25804820EDAC}">
                  <c15:fullRef>
                    <c15:sqref>'2.VIOLENCIA SEXUAL'!$E$101:$Q$101</c15:sqref>
                  </c15:fullRef>
                </c:ext>
              </c:extLst>
              <c:f>('2.VIOLENCIA SEXUAL'!$J$101,'2.VIOLENCIA SEXUAL'!$O$101:$Q$101)</c:f>
              <c:numCache>
                <c:formatCode>General</c:formatCode>
                <c:ptCount val="4"/>
                <c:pt idx="0">
                  <c:v>7</c:v>
                </c:pt>
                <c:pt idx="1" formatCode="#,##0">
                  <c:v>14</c:v>
                </c:pt>
                <c:pt idx="2" formatCode="#,##0">
                  <c:v>9</c:v>
                </c:pt>
                <c:pt idx="3" formatCode="#,##0">
                  <c:v>4</c:v>
                </c:pt>
              </c:numCache>
            </c:numRef>
          </c:val>
          <c:smooth val="0"/>
          <c:extLst>
            <c:ext xmlns:c16="http://schemas.microsoft.com/office/drawing/2014/chart" uri="{C3380CC4-5D6E-409C-BE32-E72D297353CC}">
              <c16:uniqueId val="{00000006-5E77-46B3-82E5-240B4F906A0B}"/>
            </c:ext>
          </c:extLst>
        </c:ser>
        <c:dLbls>
          <c:dLblPos val="ctr"/>
          <c:showLegendKey val="0"/>
          <c:showVal val="1"/>
          <c:showCatName val="0"/>
          <c:showSerName val="0"/>
          <c:showPercent val="0"/>
          <c:showBubbleSize val="0"/>
        </c:dLbls>
        <c:smooth val="0"/>
        <c:axId val="201253327"/>
        <c:axId val="257042991"/>
      </c:lineChart>
      <c:catAx>
        <c:axId val="201253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57042991"/>
        <c:crosses val="autoZero"/>
        <c:auto val="1"/>
        <c:lblAlgn val="ctr"/>
        <c:lblOffset val="100"/>
        <c:noMultiLvlLbl val="0"/>
      </c:catAx>
      <c:valAx>
        <c:axId val="25704299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1253327"/>
        <c:crosses val="autoZero"/>
        <c:crossBetween val="between"/>
      </c:valAx>
      <c:spPr>
        <a:solidFill>
          <a:schemeClr val="bg1">
            <a:lumMod val="95000"/>
          </a:schemeClr>
        </a:solidFill>
        <a:ln>
          <a:noFill/>
        </a:ln>
        <a:effectLst/>
      </c:spPr>
    </c:plotArea>
    <c:legend>
      <c:legendPos val="r"/>
      <c:layout>
        <c:manualLayout>
          <c:xMode val="edge"/>
          <c:yMode val="edge"/>
          <c:x val="0.80574583458336879"/>
          <c:y val="0.29349212962962962"/>
          <c:w val="0.18743009130109661"/>
          <c:h val="0.6278868055555555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i="0" u="none" strike="noStrike" kern="1200" spc="0" baseline="0">
                <a:solidFill>
                  <a:sysClr val="windowText" lastClr="000000">
                    <a:lumMod val="65000"/>
                    <a:lumOff val="35000"/>
                  </a:sysClr>
                </a:solidFill>
                <a:effectLst/>
              </a:rPr>
              <a:t>2.8. Victimizaciones de menores de edad por ciberdelincuencia sexual (N) </a:t>
            </a:r>
            <a:endParaRPr lang="es-ES"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tx>
            <c:strRef>
              <c:f>'2.VIOLENCIA SEXUAL'!$D$125</c:f>
              <c:strCache>
                <c:ptCount val="1"/>
                <c:pt idx="0">
                  <c:v>Menores de edad</c:v>
                </c:pt>
              </c:strCache>
            </c:strRef>
          </c:tx>
          <c:spPr>
            <a:ln w="28575" cap="rnd">
              <a:solidFill>
                <a:schemeClr val="accent1"/>
              </a:solidFill>
              <a:round/>
            </a:ln>
            <a:effectLst/>
          </c:spPr>
          <c:marker>
            <c:symbol val="none"/>
          </c:marker>
          <c:dLbls>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'2.VIOLENCIA SEXUAL'!$F$110:$Q$110</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'2.VIOLENCIA SEXUAL'!$F$117:$Q$117</c:f>
              <c:numCache>
                <c:formatCode>General</c:formatCode>
                <c:ptCount val="12"/>
                <c:pt idx="0">
                  <c:v>17</c:v>
                </c:pt>
                <c:pt idx="1">
                  <c:v>31</c:v>
                </c:pt>
                <c:pt idx="2">
                  <c:v>56</c:v>
                </c:pt>
                <c:pt idx="3">
                  <c:v>61</c:v>
                </c:pt>
                <c:pt idx="4">
                  <c:v>72</c:v>
                </c:pt>
                <c:pt idx="5">
                  <c:v>100</c:v>
                </c:pt>
                <c:pt idx="6">
                  <c:v>99</c:v>
                </c:pt>
                <c:pt idx="7">
                  <c:v>124</c:v>
                </c:pt>
                <c:pt idx="8">
                  <c:v>177</c:v>
                </c:pt>
                <c:pt idx="9">
                  <c:v>171</c:v>
                </c:pt>
                <c:pt idx="10">
                  <c:v>148</c:v>
                </c:pt>
                <c:pt idx="11" formatCode="#,##0">
                  <c:v>107</c:v>
                </c:pt>
              </c:numCache>
            </c:numRef>
          </c:val>
          <c:smooth val="0"/>
          <c:extLst>
            <c:ext xmlns:c16="http://schemas.microsoft.com/office/drawing/2014/chart" uri="{C3380CC4-5D6E-409C-BE32-E72D297353CC}">
              <c16:uniqueId val="{00000000-93AB-496D-8262-B07D6A6A74FD}"/>
            </c:ext>
          </c:extLst>
        </c:ser>
        <c:dLbls>
          <c:showLegendKey val="0"/>
          <c:showVal val="0"/>
          <c:showCatName val="0"/>
          <c:showSerName val="0"/>
          <c:showPercent val="0"/>
          <c:showBubbleSize val="0"/>
        </c:dLbls>
        <c:smooth val="0"/>
        <c:axId val="136164447"/>
        <c:axId val="113152111"/>
      </c:lineChart>
      <c:catAx>
        <c:axId val="136164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3152111"/>
        <c:crosses val="autoZero"/>
        <c:auto val="1"/>
        <c:lblAlgn val="ctr"/>
        <c:lblOffset val="100"/>
        <c:noMultiLvlLbl val="0"/>
      </c:catAx>
      <c:valAx>
        <c:axId val="113152111"/>
        <c:scaling>
          <c:orientation val="minMax"/>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6164447"/>
        <c:crosses val="autoZero"/>
        <c:crossBetween val="between"/>
      </c:valAx>
      <c:spPr>
        <a:solidFill>
          <a:schemeClr val="bg1">
            <a:lumMod val="95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ES" sz="1400" b="1" i="0" u="none" strike="noStrike" kern="1200" spc="0" baseline="0">
                <a:solidFill>
                  <a:sysClr val="windowText" lastClr="000000"/>
                </a:solidFill>
                <a:effectLst/>
              </a:rPr>
              <a:t>2.8. Porcentaje de victimizaciones por ciberdelincuencia sexual, según grupos de edad </a:t>
            </a:r>
            <a:endParaRPr lang="es-ES" sz="1400" b="1" i="0" u="none" strike="noStrike" kern="1200" spc="0" baseline="0">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ES"/>
        </a:p>
      </c:txPr>
    </c:title>
    <c:autoTitleDeleted val="0"/>
    <c:plotArea>
      <c:layout/>
      <c:barChart>
        <c:barDir val="col"/>
        <c:grouping val="clustered"/>
        <c:varyColors val="0"/>
        <c:ser>
          <c:idx val="0"/>
          <c:order val="0"/>
          <c:tx>
            <c:strRef>
              <c:f>'2.VIOLENCIA SEXUAL'!$D$125</c:f>
              <c:strCache>
                <c:ptCount val="1"/>
                <c:pt idx="0">
                  <c:v>Menores de edad</c:v>
                </c:pt>
              </c:strCache>
            </c:strRef>
          </c:tx>
          <c:spPr>
            <a:solidFill>
              <a:schemeClr val="accent1"/>
            </a:solidFill>
            <a:ln>
              <a:noFill/>
            </a:ln>
            <a:effectLst/>
          </c:spPr>
          <c:invertIfNegative val="0"/>
          <c:dLbls>
            <c:spPr>
              <a:solidFill>
                <a:schemeClr val="accent1">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'2.VIOLENCIA SEXUAL'!$E$110:$Q$110</c15:sqref>
                  </c15:fullRef>
                </c:ext>
              </c:extLst>
              <c:f>'2.VIOLENCIA SEXUAL'!$F$110:$Q$110</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extLst>
                <c:ext xmlns:c15="http://schemas.microsoft.com/office/drawing/2012/chart" uri="{02D57815-91ED-43cb-92C2-25804820EDAC}">
                  <c15:fullRef>
                    <c15:sqref>'2.VIOLENCIA SEXUAL'!$E$125:$Q$125</c15:sqref>
                  </c15:fullRef>
                </c:ext>
              </c:extLst>
              <c:f>'2.VIOLENCIA SEXUAL'!$F$125:$Q$125</c:f>
              <c:numCache>
                <c:formatCode>0%</c:formatCode>
                <c:ptCount val="12"/>
                <c:pt idx="0">
                  <c:v>0.41463414634146339</c:v>
                </c:pt>
                <c:pt idx="1">
                  <c:v>0.64583333333333337</c:v>
                </c:pt>
                <c:pt idx="2">
                  <c:v>0.60869565217391308</c:v>
                </c:pt>
                <c:pt idx="3">
                  <c:v>0.66304347826086951</c:v>
                </c:pt>
                <c:pt idx="4">
                  <c:v>0.65454545454545454</c:v>
                </c:pt>
                <c:pt idx="5">
                  <c:v>0.72992700729927007</c:v>
                </c:pt>
                <c:pt idx="6">
                  <c:v>0.69718309859154926</c:v>
                </c:pt>
                <c:pt idx="7">
                  <c:v>0.87323943661971826</c:v>
                </c:pt>
                <c:pt idx="8">
                  <c:v>0.83098591549295775</c:v>
                </c:pt>
                <c:pt idx="9">
                  <c:v>0.83009708737864074</c:v>
                </c:pt>
                <c:pt idx="10">
                  <c:v>0.88622754491017963</c:v>
                </c:pt>
                <c:pt idx="11">
                  <c:v>0.8294573643410853</c:v>
                </c:pt>
              </c:numCache>
            </c:numRef>
          </c:val>
          <c:extLst>
            <c:ext xmlns:c16="http://schemas.microsoft.com/office/drawing/2014/chart" uri="{C3380CC4-5D6E-409C-BE32-E72D297353CC}">
              <c16:uniqueId val="{00000000-2D0F-4C83-80C9-33BAAA6592A5}"/>
            </c:ext>
          </c:extLst>
        </c:ser>
        <c:ser>
          <c:idx val="1"/>
          <c:order val="1"/>
          <c:tx>
            <c:strRef>
              <c:f>'2.VIOLENCIA SEXUAL'!$D$126</c:f>
              <c:strCache>
                <c:ptCount val="1"/>
                <c:pt idx="0">
                  <c:v>18-25 años</c:v>
                </c:pt>
              </c:strCache>
            </c:strRef>
          </c:tx>
          <c:spPr>
            <a:solidFill>
              <a:schemeClr val="accent2"/>
            </a:solidFill>
            <a:ln>
              <a:noFill/>
            </a:ln>
            <a:effectLst/>
          </c:spPr>
          <c:invertIfNegative val="0"/>
          <c:dLbls>
            <c:delete val="1"/>
          </c:dLbls>
          <c:cat>
            <c:numRef>
              <c:extLst>
                <c:ext xmlns:c15="http://schemas.microsoft.com/office/drawing/2012/chart" uri="{02D57815-91ED-43cb-92C2-25804820EDAC}">
                  <c15:fullRef>
                    <c15:sqref>'2.VIOLENCIA SEXUAL'!$E$110:$Q$110</c15:sqref>
                  </c15:fullRef>
                </c:ext>
              </c:extLst>
              <c:f>'2.VIOLENCIA SEXUAL'!$F$110:$Q$110</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extLst>
                <c:ext xmlns:c15="http://schemas.microsoft.com/office/drawing/2012/chart" uri="{02D57815-91ED-43cb-92C2-25804820EDAC}">
                  <c15:fullRef>
                    <c15:sqref>'2.VIOLENCIA SEXUAL'!$E$126:$Q$126</c15:sqref>
                  </c15:fullRef>
                </c:ext>
              </c:extLst>
              <c:f>'2.VIOLENCIA SEXUAL'!$F$126:$Q$126</c:f>
              <c:numCache>
                <c:formatCode>0%</c:formatCode>
                <c:ptCount val="12"/>
                <c:pt idx="0">
                  <c:v>4.878048780487805E-2</c:v>
                </c:pt>
                <c:pt idx="1">
                  <c:v>2.0833333333333332E-2</c:v>
                </c:pt>
                <c:pt idx="2">
                  <c:v>0.10869565217391304</c:v>
                </c:pt>
                <c:pt idx="3">
                  <c:v>5.434782608695652E-2</c:v>
                </c:pt>
                <c:pt idx="4">
                  <c:v>7.2727272727272724E-2</c:v>
                </c:pt>
                <c:pt idx="5">
                  <c:v>3.6496350364963501E-2</c:v>
                </c:pt>
                <c:pt idx="6">
                  <c:v>5.6338028169014086E-2</c:v>
                </c:pt>
                <c:pt idx="7">
                  <c:v>7.0422535211267609E-2</c:v>
                </c:pt>
                <c:pt idx="8">
                  <c:v>6.5727699530516437E-2</c:v>
                </c:pt>
                <c:pt idx="9">
                  <c:v>7.7669902912621352E-2</c:v>
                </c:pt>
                <c:pt idx="10">
                  <c:v>3.5928143712574849E-2</c:v>
                </c:pt>
                <c:pt idx="11">
                  <c:v>6.9767441860465115E-2</c:v>
                </c:pt>
              </c:numCache>
            </c:numRef>
          </c:val>
          <c:extLst>
            <c:ext xmlns:c16="http://schemas.microsoft.com/office/drawing/2014/chart" uri="{C3380CC4-5D6E-409C-BE32-E72D297353CC}">
              <c16:uniqueId val="{00000001-2D0F-4C83-80C9-33BAAA6592A5}"/>
            </c:ext>
          </c:extLst>
        </c:ser>
        <c:ser>
          <c:idx val="2"/>
          <c:order val="2"/>
          <c:tx>
            <c:strRef>
              <c:f>'2.VIOLENCIA SEXUAL'!$D$127</c:f>
              <c:strCache>
                <c:ptCount val="1"/>
                <c:pt idx="0">
                  <c:v>26-40 años </c:v>
                </c:pt>
              </c:strCache>
            </c:strRef>
          </c:tx>
          <c:spPr>
            <a:solidFill>
              <a:schemeClr val="accent3"/>
            </a:solidFill>
            <a:ln>
              <a:noFill/>
            </a:ln>
            <a:effectLst/>
          </c:spPr>
          <c:invertIfNegative val="0"/>
          <c:dLbls>
            <c:delete val="1"/>
          </c:dLbls>
          <c:cat>
            <c:numRef>
              <c:extLst>
                <c:ext xmlns:c15="http://schemas.microsoft.com/office/drawing/2012/chart" uri="{02D57815-91ED-43cb-92C2-25804820EDAC}">
                  <c15:fullRef>
                    <c15:sqref>'2.VIOLENCIA SEXUAL'!$E$110:$Q$110</c15:sqref>
                  </c15:fullRef>
                </c:ext>
              </c:extLst>
              <c:f>'2.VIOLENCIA SEXUAL'!$F$110:$Q$110</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extLst>
                <c:ext xmlns:c15="http://schemas.microsoft.com/office/drawing/2012/chart" uri="{02D57815-91ED-43cb-92C2-25804820EDAC}">
                  <c15:fullRef>
                    <c15:sqref>'2.VIOLENCIA SEXUAL'!$E$127:$Q$127</c15:sqref>
                  </c15:fullRef>
                </c:ext>
              </c:extLst>
              <c:f>'2.VIOLENCIA SEXUAL'!$F$127:$Q$127</c:f>
              <c:numCache>
                <c:formatCode>0%</c:formatCode>
                <c:ptCount val="12"/>
                <c:pt idx="0">
                  <c:v>0.26829268292682928</c:v>
                </c:pt>
                <c:pt idx="1">
                  <c:v>0.1875</c:v>
                </c:pt>
                <c:pt idx="2">
                  <c:v>0.10869565217391304</c:v>
                </c:pt>
                <c:pt idx="3">
                  <c:v>0.11956521739130435</c:v>
                </c:pt>
                <c:pt idx="4">
                  <c:v>7.2727272727272724E-2</c:v>
                </c:pt>
                <c:pt idx="5">
                  <c:v>9.4890510948905105E-2</c:v>
                </c:pt>
                <c:pt idx="6">
                  <c:v>0.11267605633802817</c:v>
                </c:pt>
                <c:pt idx="7">
                  <c:v>2.1126760563380281E-2</c:v>
                </c:pt>
                <c:pt idx="8">
                  <c:v>4.6948356807511735E-2</c:v>
                </c:pt>
                <c:pt idx="9">
                  <c:v>4.3689320388349516E-2</c:v>
                </c:pt>
                <c:pt idx="10">
                  <c:v>2.9940119760479042E-2</c:v>
                </c:pt>
                <c:pt idx="11">
                  <c:v>7.7519379844961239E-2</c:v>
                </c:pt>
              </c:numCache>
            </c:numRef>
          </c:val>
          <c:extLst>
            <c:ext xmlns:c16="http://schemas.microsoft.com/office/drawing/2014/chart" uri="{C3380CC4-5D6E-409C-BE32-E72D297353CC}">
              <c16:uniqueId val="{00000002-2D0F-4C83-80C9-33BAAA6592A5}"/>
            </c:ext>
          </c:extLst>
        </c:ser>
        <c:ser>
          <c:idx val="3"/>
          <c:order val="3"/>
          <c:tx>
            <c:strRef>
              <c:f>'2.VIOLENCIA SEXUAL'!$D$128</c:f>
              <c:strCache>
                <c:ptCount val="1"/>
                <c:pt idx="0">
                  <c:v>41-50 años</c:v>
                </c:pt>
              </c:strCache>
            </c:strRef>
          </c:tx>
          <c:spPr>
            <a:solidFill>
              <a:schemeClr val="accent4"/>
            </a:solidFill>
            <a:ln>
              <a:noFill/>
            </a:ln>
            <a:effectLst/>
          </c:spPr>
          <c:invertIfNegative val="0"/>
          <c:dLbls>
            <c:delete val="1"/>
          </c:dLbls>
          <c:cat>
            <c:numRef>
              <c:extLst>
                <c:ext xmlns:c15="http://schemas.microsoft.com/office/drawing/2012/chart" uri="{02D57815-91ED-43cb-92C2-25804820EDAC}">
                  <c15:fullRef>
                    <c15:sqref>'2.VIOLENCIA SEXUAL'!$E$110:$Q$110</c15:sqref>
                  </c15:fullRef>
                </c:ext>
              </c:extLst>
              <c:f>'2.VIOLENCIA SEXUAL'!$F$110:$Q$110</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extLst>
                <c:ext xmlns:c15="http://schemas.microsoft.com/office/drawing/2012/chart" uri="{02D57815-91ED-43cb-92C2-25804820EDAC}">
                  <c15:fullRef>
                    <c15:sqref>'2.VIOLENCIA SEXUAL'!$E$128:$Q$128</c15:sqref>
                  </c15:fullRef>
                </c:ext>
              </c:extLst>
              <c:f>'2.VIOLENCIA SEXUAL'!$F$128:$Q$128</c:f>
              <c:numCache>
                <c:formatCode>0%</c:formatCode>
                <c:ptCount val="12"/>
                <c:pt idx="0">
                  <c:v>0.17073170731707318</c:v>
                </c:pt>
                <c:pt idx="1">
                  <c:v>6.25E-2</c:v>
                </c:pt>
                <c:pt idx="2">
                  <c:v>9.7826086956521743E-2</c:v>
                </c:pt>
                <c:pt idx="3">
                  <c:v>8.6956521739130432E-2</c:v>
                </c:pt>
                <c:pt idx="4">
                  <c:v>0.15454545454545454</c:v>
                </c:pt>
                <c:pt idx="5">
                  <c:v>0.10218978102189781</c:v>
                </c:pt>
                <c:pt idx="6">
                  <c:v>7.746478873239436E-2</c:v>
                </c:pt>
                <c:pt idx="7">
                  <c:v>1.4084507042253521E-2</c:v>
                </c:pt>
                <c:pt idx="8">
                  <c:v>3.2863849765258218E-2</c:v>
                </c:pt>
                <c:pt idx="9">
                  <c:v>2.9126213592233011E-2</c:v>
                </c:pt>
                <c:pt idx="10">
                  <c:v>3.5928143712574849E-2</c:v>
                </c:pt>
                <c:pt idx="11">
                  <c:v>2.3255813953488372E-2</c:v>
                </c:pt>
              </c:numCache>
            </c:numRef>
          </c:val>
          <c:extLst>
            <c:ext xmlns:c16="http://schemas.microsoft.com/office/drawing/2014/chart" uri="{C3380CC4-5D6E-409C-BE32-E72D297353CC}">
              <c16:uniqueId val="{00000003-2D0F-4C83-80C9-33BAAA6592A5}"/>
            </c:ext>
          </c:extLst>
        </c:ser>
        <c:ser>
          <c:idx val="4"/>
          <c:order val="4"/>
          <c:tx>
            <c:strRef>
              <c:f>'2.VIOLENCIA SEXUAL'!$D$129</c:f>
              <c:strCache>
                <c:ptCount val="1"/>
                <c:pt idx="0">
                  <c:v>51-65 años</c:v>
                </c:pt>
              </c:strCache>
            </c:strRef>
          </c:tx>
          <c:spPr>
            <a:solidFill>
              <a:schemeClr val="accent5"/>
            </a:solidFill>
            <a:ln>
              <a:noFill/>
            </a:ln>
            <a:effectLst/>
          </c:spPr>
          <c:invertIfNegative val="0"/>
          <c:dLbls>
            <c:delete val="1"/>
          </c:dLbls>
          <c:cat>
            <c:numRef>
              <c:extLst>
                <c:ext xmlns:c15="http://schemas.microsoft.com/office/drawing/2012/chart" uri="{02D57815-91ED-43cb-92C2-25804820EDAC}">
                  <c15:fullRef>
                    <c15:sqref>'2.VIOLENCIA SEXUAL'!$E$110:$Q$110</c15:sqref>
                  </c15:fullRef>
                </c:ext>
              </c:extLst>
              <c:f>'2.VIOLENCIA SEXUAL'!$F$110:$Q$110</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extLst>
                <c:ext xmlns:c15="http://schemas.microsoft.com/office/drawing/2012/chart" uri="{02D57815-91ED-43cb-92C2-25804820EDAC}">
                  <c15:fullRef>
                    <c15:sqref>'2.VIOLENCIA SEXUAL'!$E$129:$Q$129</c15:sqref>
                  </c15:fullRef>
                </c:ext>
              </c:extLst>
              <c:f>'2.VIOLENCIA SEXUAL'!$F$129:$Q$129</c:f>
              <c:numCache>
                <c:formatCode>0%</c:formatCode>
                <c:ptCount val="12"/>
                <c:pt idx="0">
                  <c:v>0</c:v>
                </c:pt>
                <c:pt idx="1">
                  <c:v>2.0833333333333332E-2</c:v>
                </c:pt>
                <c:pt idx="2">
                  <c:v>3.2608695652173912E-2</c:v>
                </c:pt>
                <c:pt idx="3">
                  <c:v>3.2608695652173912E-2</c:v>
                </c:pt>
                <c:pt idx="4">
                  <c:v>2.7272727272727271E-2</c:v>
                </c:pt>
                <c:pt idx="5">
                  <c:v>1.4598540145985401E-2</c:v>
                </c:pt>
                <c:pt idx="6">
                  <c:v>2.8169014084507043E-2</c:v>
                </c:pt>
                <c:pt idx="7">
                  <c:v>1.4084507042253521E-2</c:v>
                </c:pt>
                <c:pt idx="8">
                  <c:v>9.3896713615023476E-3</c:v>
                </c:pt>
                <c:pt idx="9">
                  <c:v>9.7087378640776691E-3</c:v>
                </c:pt>
                <c:pt idx="10">
                  <c:v>5.9880239520958087E-3</c:v>
                </c:pt>
                <c:pt idx="11">
                  <c:v>0</c:v>
                </c:pt>
              </c:numCache>
            </c:numRef>
          </c:val>
          <c:extLst>
            <c:ext xmlns:c16="http://schemas.microsoft.com/office/drawing/2014/chart" uri="{C3380CC4-5D6E-409C-BE32-E72D297353CC}">
              <c16:uniqueId val="{00000004-2D0F-4C83-80C9-33BAAA6592A5}"/>
            </c:ext>
          </c:extLst>
        </c:ser>
        <c:ser>
          <c:idx val="5"/>
          <c:order val="5"/>
          <c:tx>
            <c:strRef>
              <c:f>'2.VIOLENCIA SEXUAL'!$D$130</c:f>
              <c:strCache>
                <c:ptCount val="1"/>
                <c:pt idx="0">
                  <c:v>Mayores de 65 años</c:v>
                </c:pt>
              </c:strCache>
            </c:strRef>
          </c:tx>
          <c:spPr>
            <a:solidFill>
              <a:schemeClr val="accent6"/>
            </a:solidFill>
            <a:ln>
              <a:noFill/>
            </a:ln>
            <a:effectLst/>
          </c:spPr>
          <c:invertIfNegative val="0"/>
          <c:dLbls>
            <c:delete val="1"/>
          </c:dLbls>
          <c:cat>
            <c:numRef>
              <c:extLst>
                <c:ext xmlns:c15="http://schemas.microsoft.com/office/drawing/2012/chart" uri="{02D57815-91ED-43cb-92C2-25804820EDAC}">
                  <c15:fullRef>
                    <c15:sqref>'2.VIOLENCIA SEXUAL'!$E$110:$Q$110</c15:sqref>
                  </c15:fullRef>
                </c:ext>
              </c:extLst>
              <c:f>'2.VIOLENCIA SEXUAL'!$F$110:$Q$110</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extLst>
                <c:ext xmlns:c15="http://schemas.microsoft.com/office/drawing/2012/chart" uri="{02D57815-91ED-43cb-92C2-25804820EDAC}">
                  <c15:fullRef>
                    <c15:sqref>'2.VIOLENCIA SEXUAL'!$E$130:$Q$130</c15:sqref>
                  </c15:fullRef>
                </c:ext>
              </c:extLst>
              <c:f>'2.VIOLENCIA SEXUAL'!$F$130:$Q$130</c:f>
              <c:numCache>
                <c:formatCode>0%</c:formatCode>
                <c:ptCount val="12"/>
                <c:pt idx="0">
                  <c:v>0</c:v>
                </c:pt>
                <c:pt idx="1">
                  <c:v>4.1666666666666664E-2</c:v>
                </c:pt>
                <c:pt idx="2">
                  <c:v>0</c:v>
                </c:pt>
                <c:pt idx="3">
                  <c:v>1.0869565217391304E-2</c:v>
                </c:pt>
                <c:pt idx="4">
                  <c:v>1.8181818181818181E-2</c:v>
                </c:pt>
                <c:pt idx="5">
                  <c:v>1.4598540145985401E-2</c:v>
                </c:pt>
                <c:pt idx="6">
                  <c:v>1.4084507042253521E-2</c:v>
                </c:pt>
                <c:pt idx="7">
                  <c:v>0</c:v>
                </c:pt>
                <c:pt idx="8">
                  <c:v>4.6948356807511738E-3</c:v>
                </c:pt>
                <c:pt idx="9">
                  <c:v>4.8543689320388345E-3</c:v>
                </c:pt>
                <c:pt idx="10">
                  <c:v>5.9880239520958087E-3</c:v>
                </c:pt>
                <c:pt idx="11">
                  <c:v>0</c:v>
                </c:pt>
              </c:numCache>
            </c:numRef>
          </c:val>
          <c:extLst>
            <c:ext xmlns:c16="http://schemas.microsoft.com/office/drawing/2014/chart" uri="{C3380CC4-5D6E-409C-BE32-E72D297353CC}">
              <c16:uniqueId val="{00000005-2D0F-4C83-80C9-33BAAA6592A5}"/>
            </c:ext>
          </c:extLst>
        </c:ser>
        <c:ser>
          <c:idx val="6"/>
          <c:order val="6"/>
          <c:tx>
            <c:strRef>
              <c:f>'2.VIOLENCIA SEXUAL'!$D$131</c:f>
              <c:strCache>
                <c:ptCount val="1"/>
                <c:pt idx="0">
                  <c:v>Edad desconocida</c:v>
                </c:pt>
              </c:strCache>
            </c:strRef>
          </c:tx>
          <c:spPr>
            <a:solidFill>
              <a:schemeClr val="accent1">
                <a:lumMod val="60000"/>
              </a:schemeClr>
            </a:solidFill>
            <a:ln>
              <a:noFill/>
            </a:ln>
            <a:effectLst/>
          </c:spPr>
          <c:invertIfNegative val="0"/>
          <c:dLbls>
            <c:delete val="1"/>
          </c:dLbls>
          <c:cat>
            <c:numRef>
              <c:extLst>
                <c:ext xmlns:c15="http://schemas.microsoft.com/office/drawing/2012/chart" uri="{02D57815-91ED-43cb-92C2-25804820EDAC}">
                  <c15:fullRef>
                    <c15:sqref>'2.VIOLENCIA SEXUAL'!$E$110:$Q$110</c15:sqref>
                  </c15:fullRef>
                </c:ext>
              </c:extLst>
              <c:f>'2.VIOLENCIA SEXUAL'!$F$110:$Q$110</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extLst>
                <c:ext xmlns:c15="http://schemas.microsoft.com/office/drawing/2012/chart" uri="{02D57815-91ED-43cb-92C2-25804820EDAC}">
                  <c15:fullRef>
                    <c15:sqref>'2.VIOLENCIA SEXUAL'!$E$131:$Q$131</c15:sqref>
                  </c15:fullRef>
                </c:ext>
              </c:extLst>
              <c:f>'2.VIOLENCIA SEXUAL'!$F$131:$Q$131</c:f>
              <c:numCache>
                <c:formatCode>0%</c:formatCode>
                <c:ptCount val="12"/>
                <c:pt idx="0">
                  <c:v>9.7560975609756101E-2</c:v>
                </c:pt>
                <c:pt idx="1">
                  <c:v>2.0833333333333332E-2</c:v>
                </c:pt>
                <c:pt idx="2">
                  <c:v>4.3478260869565216E-2</c:v>
                </c:pt>
                <c:pt idx="3">
                  <c:v>3.2608695652173912E-2</c:v>
                </c:pt>
                <c:pt idx="4">
                  <c:v>0</c:v>
                </c:pt>
                <c:pt idx="5">
                  <c:v>7.2992700729927005E-3</c:v>
                </c:pt>
                <c:pt idx="6">
                  <c:v>1.4084507042253521E-2</c:v>
                </c:pt>
                <c:pt idx="7">
                  <c:v>7.0422535211267607E-3</c:v>
                </c:pt>
                <c:pt idx="8">
                  <c:v>9.3896713615023476E-3</c:v>
                </c:pt>
                <c:pt idx="9">
                  <c:v>4.8543689320388345E-3</c:v>
                </c:pt>
                <c:pt idx="10">
                  <c:v>0</c:v>
                </c:pt>
                <c:pt idx="11">
                  <c:v>0</c:v>
                </c:pt>
              </c:numCache>
            </c:numRef>
          </c:val>
          <c:extLst>
            <c:ext xmlns:c16="http://schemas.microsoft.com/office/drawing/2014/chart" uri="{C3380CC4-5D6E-409C-BE32-E72D297353CC}">
              <c16:uniqueId val="{00000006-2D0F-4C83-80C9-33BAAA6592A5}"/>
            </c:ext>
          </c:extLst>
        </c:ser>
        <c:dLbls>
          <c:dLblPos val="outEnd"/>
          <c:showLegendKey val="0"/>
          <c:showVal val="1"/>
          <c:showCatName val="0"/>
          <c:showSerName val="0"/>
          <c:showPercent val="0"/>
          <c:showBubbleSize val="0"/>
        </c:dLbls>
        <c:gapWidth val="219"/>
        <c:overlap val="-27"/>
        <c:axId val="193903087"/>
        <c:axId val="289597007"/>
      </c:barChart>
      <c:catAx>
        <c:axId val="193903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89597007"/>
        <c:crosses val="autoZero"/>
        <c:auto val="1"/>
        <c:lblAlgn val="ctr"/>
        <c:lblOffset val="100"/>
        <c:noMultiLvlLbl val="0"/>
      </c:catAx>
      <c:valAx>
        <c:axId val="289597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390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1" i="0" u="none" strike="noStrike" kern="1200" spc="0" baseline="0">
                <a:solidFill>
                  <a:sysClr val="windowText" lastClr="000000"/>
                </a:solidFill>
                <a:effectLst/>
                <a:latin typeface="+mn-lt"/>
                <a:ea typeface="+mn-ea"/>
                <a:cs typeface="+mn-cs"/>
              </a:defRPr>
            </a:pPr>
            <a:r>
              <a:rPr lang="en-US" sz="1050" b="1" i="0" u="none" strike="noStrike" kern="1200" spc="0" baseline="0">
                <a:solidFill>
                  <a:sysClr val="windowText" lastClr="000000"/>
                </a:solidFill>
                <a:effectLst/>
                <a:latin typeface="+mn-lt"/>
                <a:ea typeface="+mn-ea"/>
                <a:cs typeface="+mn-cs"/>
              </a:rPr>
              <a:t>3.3. Contactos realizados con mujeres victimas a través de la Unidad Móvil de la Red  municipal contra la trata y la explotación sexual del Ayuntamiento de Madrid.  2009- 2023</a:t>
            </a:r>
          </a:p>
        </c:rich>
      </c:tx>
      <c:layout>
        <c:manualLayout>
          <c:xMode val="edge"/>
          <c:yMode val="edge"/>
          <c:x val="0.10096680952855576"/>
          <c:y val="4.4677165354330708E-2"/>
        </c:manualLayout>
      </c:layout>
      <c:overlay val="0"/>
      <c:spPr>
        <a:noFill/>
        <a:ln>
          <a:noFill/>
        </a:ln>
        <a:effectLst/>
      </c:spPr>
      <c:txPr>
        <a:bodyPr rot="0" spcFirstLastPara="1" vertOverflow="ellipsis" vert="horz" wrap="square" anchor="ctr" anchorCtr="1"/>
        <a:lstStyle/>
        <a:p>
          <a:pPr>
            <a:defRPr lang="en-US" sz="1400" b="1" i="0" u="none" strike="noStrike" kern="1200" spc="0" baseline="0">
              <a:solidFill>
                <a:sysClr val="windowText" lastClr="000000"/>
              </a:solidFill>
              <a:effectLst/>
              <a:latin typeface="+mn-lt"/>
              <a:ea typeface="+mn-ea"/>
              <a:cs typeface="+mn-cs"/>
            </a:defRPr>
          </a:pPr>
          <a:endParaRPr lang="es-ES"/>
        </a:p>
      </c:txPr>
    </c:title>
    <c:autoTitleDeleted val="0"/>
    <c:plotArea>
      <c:layout>
        <c:manualLayout>
          <c:layoutTarget val="inner"/>
          <c:xMode val="edge"/>
          <c:yMode val="edge"/>
          <c:x val="7.9506561679790019E-2"/>
          <c:y val="0.18499745608721985"/>
          <c:w val="0.84589026371703535"/>
          <c:h val="0.6675802637673387"/>
        </c:manualLayout>
      </c:layout>
      <c:lineChart>
        <c:grouping val="stacked"/>
        <c:varyColors val="0"/>
        <c:ser>
          <c:idx val="0"/>
          <c:order val="0"/>
          <c:tx>
            <c:strRef>
              <c:f>'3.TRATA MUJERES'!$B$123:$D$123</c:f>
              <c:strCache>
                <c:ptCount val="3"/>
                <c:pt idx="0">
                  <c:v>3.3. Contactos realizados a través de la Unidad móvil de la Red municipal contra la trata y la explotación sexual.</c:v>
                </c:pt>
                <c:pt idx="2">
                  <c:v>Madrid</c:v>
                </c:pt>
              </c:strCache>
            </c:strRef>
          </c:tx>
          <c:spPr>
            <a:ln w="12700" cap="flat" cmpd="sng" algn="ctr">
              <a:solidFill>
                <a:schemeClr val="accent1"/>
              </a:solidFill>
              <a:prstDash val="solid"/>
              <a:miter lim="800000"/>
            </a:ln>
            <a:effectLst/>
          </c:spPr>
          <c:marker>
            <c:symbol val="circle"/>
            <c:size val="5"/>
            <c:spPr>
              <a:solidFill>
                <a:schemeClr val="lt1"/>
              </a:solidFill>
              <a:ln w="12700" cap="flat" cmpd="sng" algn="ctr">
                <a:solidFill>
                  <a:schemeClr val="accent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MUJERES'!$E$122:$U$122</c15:sqref>
                  </c15:fullRef>
                </c:ext>
              </c:extLst>
              <c:f>'3.TRATA MUJERES'!$G$122:$U$122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c:ext xmlns:c15="http://schemas.microsoft.com/office/drawing/2012/chart" uri="{02D57815-91ED-43cb-92C2-25804820EDAC}">
                  <c15:fullRef>
                    <c15:sqref>'3.TRATA MUJERES'!$E$123:$U$123</c15:sqref>
                  </c15:fullRef>
                </c:ext>
              </c:extLst>
              <c:f>'3.TRATA MUJERES'!$G$123:$U$123</c:f>
              <c:numCache>
                <c:formatCode>General</c:formatCode>
                <c:ptCount val="15"/>
                <c:pt idx="0">
                  <c:v>283</c:v>
                </c:pt>
                <c:pt idx="1">
                  <c:v>317</c:v>
                </c:pt>
                <c:pt idx="2">
                  <c:v>234</c:v>
                </c:pt>
                <c:pt idx="3">
                  <c:v>387</c:v>
                </c:pt>
                <c:pt idx="4">
                  <c:v>364</c:v>
                </c:pt>
                <c:pt idx="5">
                  <c:v>422</c:v>
                </c:pt>
                <c:pt idx="6">
                  <c:v>413</c:v>
                </c:pt>
                <c:pt idx="7">
                  <c:v>470</c:v>
                </c:pt>
                <c:pt idx="8">
                  <c:v>481</c:v>
                </c:pt>
                <c:pt idx="9">
                  <c:v>427</c:v>
                </c:pt>
                <c:pt idx="10">
                  <c:v>563</c:v>
                </c:pt>
                <c:pt idx="11">
                  <c:v>581</c:v>
                </c:pt>
                <c:pt idx="12">
                  <c:v>691</c:v>
                </c:pt>
                <c:pt idx="13">
                  <c:v>899</c:v>
                </c:pt>
                <c:pt idx="14" formatCode="#,##0">
                  <c:v>885</c:v>
                </c:pt>
              </c:numCache>
            </c:numRef>
          </c:val>
          <c:smooth val="0"/>
          <c:extLst>
            <c:ext xmlns:c16="http://schemas.microsoft.com/office/drawing/2014/chart" uri="{C3380CC4-5D6E-409C-BE32-E72D297353CC}">
              <c16:uniqueId val="{00000000-284D-47D8-AA42-F80B6645594D}"/>
            </c:ext>
          </c:extLst>
        </c:ser>
        <c:dLbls>
          <c:dLblPos val="t"/>
          <c:showLegendKey val="0"/>
          <c:showVal val="1"/>
          <c:showCatName val="0"/>
          <c:showSerName val="0"/>
          <c:showPercent val="0"/>
          <c:showBubbleSize val="0"/>
        </c:dLbls>
        <c:marker val="1"/>
        <c:smooth val="0"/>
        <c:axId val="803251168"/>
        <c:axId val="803247568"/>
      </c:lineChart>
      <c:catAx>
        <c:axId val="80325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803247568"/>
        <c:crosses val="autoZero"/>
        <c:auto val="1"/>
        <c:lblAlgn val="ctr"/>
        <c:lblOffset val="100"/>
        <c:noMultiLvlLbl val="0"/>
      </c:catAx>
      <c:valAx>
        <c:axId val="803247568"/>
        <c:scaling>
          <c:orientation val="minMax"/>
          <c:max val="1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03251168"/>
        <c:crosses val="autoZero"/>
        <c:crossBetween val="between"/>
      </c:valAx>
      <c:spPr>
        <a:solidFill>
          <a:schemeClr val="accent3">
            <a:lumMod val="20000"/>
            <a:lumOff val="80000"/>
          </a:schemeClr>
        </a:solidFill>
        <a:ln>
          <a:solidFill>
            <a:schemeClr val="accent3">
              <a:lumMod val="20000"/>
              <a:lumOff val="80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1" i="0" u="none" strike="noStrike" kern="1200" spc="0" baseline="0">
                <a:solidFill>
                  <a:sysClr val="windowText" lastClr="000000"/>
                </a:solidFill>
                <a:effectLst/>
                <a:latin typeface="+mn-lt"/>
                <a:ea typeface="+mn-ea"/>
                <a:cs typeface="+mn-cs"/>
              </a:defRPr>
            </a:pPr>
            <a:r>
              <a:rPr lang="en-US" sz="1100" b="1" i="0" u="none" strike="noStrike" kern="1200" spc="0" baseline="0">
                <a:solidFill>
                  <a:sysClr val="windowText" lastClr="000000"/>
                </a:solidFill>
                <a:effectLst/>
                <a:latin typeface="+mn-lt"/>
                <a:ea typeface="+mn-ea"/>
                <a:cs typeface="+mn-cs"/>
              </a:rPr>
              <a:t>3.4. </a:t>
            </a:r>
            <a:r>
              <a:rPr lang="en-US" sz="1050" b="1" i="0" u="none" strike="noStrike" kern="1200" spc="0" baseline="0">
                <a:solidFill>
                  <a:sysClr val="windowText" lastClr="000000"/>
                </a:solidFill>
                <a:effectLst/>
                <a:latin typeface="+mn-lt"/>
                <a:ea typeface="+mn-ea"/>
                <a:cs typeface="+mn-cs"/>
              </a:rPr>
              <a:t>Mujeres atendidas en el Centro Concepción Arenal de la Red municipal contra la trata y la explotación sexual del Ayuntamiento de Madrid.  2009-2023</a:t>
            </a:r>
          </a:p>
        </c:rich>
      </c:tx>
      <c:layout>
        <c:manualLayout>
          <c:xMode val="edge"/>
          <c:yMode val="edge"/>
          <c:x val="0.13921709397052012"/>
          <c:y val="3.669724770642202E-2"/>
        </c:manualLayout>
      </c:layout>
      <c:overlay val="0"/>
      <c:spPr>
        <a:noFill/>
        <a:ln>
          <a:noFill/>
        </a:ln>
        <a:effectLst/>
      </c:spPr>
      <c:txPr>
        <a:bodyPr rot="0" spcFirstLastPara="1" vertOverflow="ellipsis" vert="horz" wrap="square" anchor="ctr" anchorCtr="1"/>
        <a:lstStyle/>
        <a:p>
          <a:pPr>
            <a:defRPr lang="es-ES" sz="1400" b="1" i="0" u="none" strike="noStrike" kern="1200" spc="0" baseline="0">
              <a:solidFill>
                <a:sysClr val="windowText" lastClr="000000"/>
              </a:solidFill>
              <a:effectLst/>
              <a:latin typeface="+mn-lt"/>
              <a:ea typeface="+mn-ea"/>
              <a:cs typeface="+mn-cs"/>
            </a:defRPr>
          </a:pPr>
          <a:endParaRPr lang="es-ES"/>
        </a:p>
      </c:txPr>
    </c:title>
    <c:autoTitleDeleted val="0"/>
    <c:plotArea>
      <c:layout>
        <c:manualLayout>
          <c:layoutTarget val="inner"/>
          <c:xMode val="edge"/>
          <c:yMode val="edge"/>
          <c:x val="8.6930675035727295E-2"/>
          <c:y val="0.16724542906712933"/>
          <c:w val="0.87519134958429601"/>
          <c:h val="0.73086686856450633"/>
        </c:manualLayout>
      </c:layout>
      <c:barChart>
        <c:barDir val="col"/>
        <c:grouping val="clustered"/>
        <c:varyColors val="0"/>
        <c:ser>
          <c:idx val="0"/>
          <c:order val="0"/>
          <c:tx>
            <c:strRef>
              <c:f>'3.TRATA MUJERES'!$B$125:$D$125</c:f>
              <c:strCache>
                <c:ptCount val="3"/>
                <c:pt idx="0">
                  <c:v>3.4. Mujeres atendidas en el Centro Concepción Arenal de la Red municipal contra la trata y la explotación sexual</c:v>
                </c:pt>
                <c:pt idx="2">
                  <c:v>Madrid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MUJERES'!$E$124:$U$124</c15:sqref>
                  </c15:fullRef>
                </c:ext>
              </c:extLst>
              <c:f>'3.TRATA MUJERES'!$G$124:$U$124</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extLst>
                <c:ext xmlns:c15="http://schemas.microsoft.com/office/drawing/2012/chart" uri="{02D57815-91ED-43cb-92C2-25804820EDAC}">
                  <c15:fullRef>
                    <c15:sqref>'3.TRATA MUJERES'!$E$125:$U$125</c15:sqref>
                  </c15:fullRef>
                </c:ext>
              </c:extLst>
              <c:f>'3.TRATA MUJERES'!$G$125:$U$125</c:f>
              <c:numCache>
                <c:formatCode>General</c:formatCode>
                <c:ptCount val="15"/>
                <c:pt idx="0">
                  <c:v>191</c:v>
                </c:pt>
                <c:pt idx="1">
                  <c:v>281</c:v>
                </c:pt>
                <c:pt idx="2">
                  <c:v>242</c:v>
                </c:pt>
                <c:pt idx="3">
                  <c:v>308</c:v>
                </c:pt>
                <c:pt idx="4">
                  <c:v>286</c:v>
                </c:pt>
                <c:pt idx="5">
                  <c:v>324</c:v>
                </c:pt>
                <c:pt idx="6">
                  <c:v>384</c:v>
                </c:pt>
                <c:pt idx="7">
                  <c:v>409</c:v>
                </c:pt>
                <c:pt idx="8">
                  <c:v>465</c:v>
                </c:pt>
                <c:pt idx="9">
                  <c:v>515</c:v>
                </c:pt>
                <c:pt idx="10">
                  <c:v>556</c:v>
                </c:pt>
                <c:pt idx="11">
                  <c:v>531</c:v>
                </c:pt>
                <c:pt idx="12">
                  <c:v>604</c:v>
                </c:pt>
                <c:pt idx="13">
                  <c:v>482</c:v>
                </c:pt>
                <c:pt idx="14">
                  <c:v>610</c:v>
                </c:pt>
              </c:numCache>
            </c:numRef>
          </c:val>
          <c:extLst>
            <c:ext xmlns:c16="http://schemas.microsoft.com/office/drawing/2014/chart" uri="{C3380CC4-5D6E-409C-BE32-E72D297353CC}">
              <c16:uniqueId val="{00000000-AD9E-476A-AC1E-2B8A8D22ECFC}"/>
            </c:ext>
          </c:extLst>
        </c:ser>
        <c:dLbls>
          <c:dLblPos val="outEnd"/>
          <c:showLegendKey val="0"/>
          <c:showVal val="1"/>
          <c:showCatName val="0"/>
          <c:showSerName val="0"/>
          <c:showPercent val="0"/>
          <c:showBubbleSize val="0"/>
        </c:dLbls>
        <c:gapWidth val="219"/>
        <c:overlap val="-27"/>
        <c:axId val="868844360"/>
        <c:axId val="868841840"/>
      </c:barChart>
      <c:catAx>
        <c:axId val="86884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841840"/>
        <c:crosses val="autoZero"/>
        <c:auto val="1"/>
        <c:lblAlgn val="ctr"/>
        <c:lblOffset val="100"/>
        <c:noMultiLvlLbl val="0"/>
      </c:catAx>
      <c:valAx>
        <c:axId val="868841840"/>
        <c:scaling>
          <c:orientation val="minMax"/>
          <c:max val="1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844360"/>
        <c:crosses val="autoZero"/>
        <c:crossBetween val="between"/>
      </c:valAx>
      <c:spPr>
        <a:solidFill>
          <a:schemeClr val="accent3">
            <a:lumMod val="20000"/>
            <a:lumOff val="80000"/>
          </a:schemeClr>
        </a:solidFill>
        <a:ln>
          <a:solidFill>
            <a:schemeClr val="accent3">
              <a:lumMod val="20000"/>
              <a:lumOff val="80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1" i="0" u="none" strike="noStrike" kern="1200" spc="0" baseline="0">
                <a:solidFill>
                  <a:sysClr val="windowText" lastClr="000000"/>
                </a:solidFill>
                <a:effectLst/>
                <a:latin typeface="+mn-lt"/>
                <a:ea typeface="+mn-ea"/>
                <a:cs typeface="+mn-cs"/>
              </a:defRPr>
            </a:pPr>
            <a:r>
              <a:rPr lang="en-US" sz="1050" b="1" i="0" u="none" strike="noStrike" kern="1200" spc="0" baseline="0">
                <a:solidFill>
                  <a:sysClr val="windowText" lastClr="000000"/>
                </a:solidFill>
                <a:effectLst/>
                <a:latin typeface="+mn-lt"/>
                <a:ea typeface="+mn-ea"/>
                <a:cs typeface="+mn-cs"/>
              </a:rPr>
              <a:t>3.5 Mujeres y menores atendidos/as en los alojamientos protegidos de la Red municipal contra la trata y la explotación sexual del Ayuntamiento de Madrid, desde 2010</a:t>
            </a:r>
          </a:p>
        </c:rich>
      </c:tx>
      <c:layout>
        <c:manualLayout>
          <c:xMode val="edge"/>
          <c:yMode val="edge"/>
          <c:x val="9.8259059240631552E-2"/>
          <c:y val="8.0536912751677847E-2"/>
        </c:manualLayout>
      </c:layout>
      <c:overlay val="0"/>
      <c:spPr>
        <a:noFill/>
        <a:ln>
          <a:noFill/>
        </a:ln>
        <a:effectLst/>
      </c:spPr>
      <c:txPr>
        <a:bodyPr rot="0" spcFirstLastPara="1" vertOverflow="ellipsis" vert="horz" wrap="square" anchor="ctr" anchorCtr="1"/>
        <a:lstStyle/>
        <a:p>
          <a:pPr>
            <a:defRPr lang="en-US" sz="1400" b="1" i="0" u="none" strike="noStrike" kern="1200" spc="0" baseline="0">
              <a:solidFill>
                <a:sysClr val="windowText" lastClr="000000"/>
              </a:solidFill>
              <a:effectLst/>
              <a:latin typeface="+mn-lt"/>
              <a:ea typeface="+mn-ea"/>
              <a:cs typeface="+mn-cs"/>
            </a:defRPr>
          </a:pPr>
          <a:endParaRPr lang="es-ES"/>
        </a:p>
      </c:txPr>
    </c:title>
    <c:autoTitleDeleted val="0"/>
    <c:plotArea>
      <c:layout>
        <c:manualLayout>
          <c:layoutTarget val="inner"/>
          <c:xMode val="edge"/>
          <c:yMode val="edge"/>
          <c:x val="6.7747316925698423E-2"/>
          <c:y val="0.21415737462347409"/>
          <c:w val="0.88657563807786655"/>
          <c:h val="0.61181358012066678"/>
        </c:manualLayout>
      </c:layout>
      <c:barChart>
        <c:barDir val="col"/>
        <c:grouping val="clustered"/>
        <c:varyColors val="0"/>
        <c:ser>
          <c:idx val="0"/>
          <c:order val="0"/>
          <c:tx>
            <c:v>Mujeres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MUJERES'!$G$126:$U$126</c15:sqref>
                  </c15:fullRef>
                </c:ext>
              </c:extLst>
              <c:f>'3.TRATA MUJERES'!$H$126:$U$126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 (*)</c:v>
                </c:pt>
                <c:pt idx="13">
                  <c:v>2023</c:v>
                </c:pt>
              </c:strCache>
            </c:strRef>
          </c:cat>
          <c:val>
            <c:numRef>
              <c:extLst>
                <c:ext xmlns:c15="http://schemas.microsoft.com/office/drawing/2012/chart" uri="{02D57815-91ED-43cb-92C2-25804820EDAC}">
                  <c15:fullRef>
                    <c15:sqref>'3.TRATA MUJERES'!$G$127:$U$127</c15:sqref>
                  </c15:fullRef>
                </c:ext>
              </c:extLst>
              <c:f>'3.TRATA MUJERES'!$H$127:$U$127</c:f>
              <c:numCache>
                <c:formatCode>General</c:formatCode>
                <c:ptCount val="14"/>
                <c:pt idx="0">
                  <c:v>11</c:v>
                </c:pt>
                <c:pt idx="1">
                  <c:v>10</c:v>
                </c:pt>
                <c:pt idx="2">
                  <c:v>14</c:v>
                </c:pt>
                <c:pt idx="3">
                  <c:v>7</c:v>
                </c:pt>
                <c:pt idx="4">
                  <c:v>3</c:v>
                </c:pt>
                <c:pt idx="5">
                  <c:v>13</c:v>
                </c:pt>
                <c:pt idx="6">
                  <c:v>17</c:v>
                </c:pt>
                <c:pt idx="7">
                  <c:v>13</c:v>
                </c:pt>
                <c:pt idx="8">
                  <c:v>11</c:v>
                </c:pt>
                <c:pt idx="9">
                  <c:v>15</c:v>
                </c:pt>
                <c:pt idx="10">
                  <c:v>14</c:v>
                </c:pt>
                <c:pt idx="11">
                  <c:v>22</c:v>
                </c:pt>
                <c:pt idx="12">
                  <c:v>85</c:v>
                </c:pt>
                <c:pt idx="13">
                  <c:v>82</c:v>
                </c:pt>
              </c:numCache>
            </c:numRef>
          </c:val>
          <c:extLst>
            <c:ext xmlns:c16="http://schemas.microsoft.com/office/drawing/2014/chart" uri="{C3380CC4-5D6E-409C-BE32-E72D297353CC}">
              <c16:uniqueId val="{00000000-A8F7-4D25-B927-7528A173ED7A}"/>
            </c:ext>
          </c:extLst>
        </c:ser>
        <c:ser>
          <c:idx val="1"/>
          <c:order val="1"/>
          <c:tx>
            <c:v>Menores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MUJERES'!$G$126:$U$126</c15:sqref>
                  </c15:fullRef>
                </c:ext>
              </c:extLst>
              <c:f>'3.TRATA MUJERES'!$H$126:$U$126</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 (*)</c:v>
                </c:pt>
                <c:pt idx="13">
                  <c:v>2023</c:v>
                </c:pt>
              </c:strCache>
            </c:strRef>
          </c:cat>
          <c:val>
            <c:numRef>
              <c:extLst>
                <c:ext xmlns:c15="http://schemas.microsoft.com/office/drawing/2012/chart" uri="{02D57815-91ED-43cb-92C2-25804820EDAC}">
                  <c15:fullRef>
                    <c15:sqref>'3.TRATA MUJERES'!$G$128:$U$128</c15:sqref>
                  </c15:fullRef>
                </c:ext>
              </c:extLst>
              <c:f>'3.TRATA MUJERES'!$H$128:$U$128</c:f>
              <c:numCache>
                <c:formatCode>General</c:formatCode>
                <c:ptCount val="14"/>
                <c:pt idx="0">
                  <c:v>9</c:v>
                </c:pt>
                <c:pt idx="1">
                  <c:v>11</c:v>
                </c:pt>
                <c:pt idx="2">
                  <c:v>10</c:v>
                </c:pt>
                <c:pt idx="3">
                  <c:v>3</c:v>
                </c:pt>
                <c:pt idx="4">
                  <c:v>0</c:v>
                </c:pt>
                <c:pt idx="5">
                  <c:v>1</c:v>
                </c:pt>
                <c:pt idx="6">
                  <c:v>5</c:v>
                </c:pt>
                <c:pt idx="7">
                  <c:v>6</c:v>
                </c:pt>
                <c:pt idx="8">
                  <c:v>1</c:v>
                </c:pt>
                <c:pt idx="9">
                  <c:v>4</c:v>
                </c:pt>
                <c:pt idx="10">
                  <c:v>9</c:v>
                </c:pt>
                <c:pt idx="11">
                  <c:v>8</c:v>
                </c:pt>
                <c:pt idx="12">
                  <c:v>32</c:v>
                </c:pt>
                <c:pt idx="13">
                  <c:v>21</c:v>
                </c:pt>
              </c:numCache>
            </c:numRef>
          </c:val>
          <c:extLst>
            <c:ext xmlns:c16="http://schemas.microsoft.com/office/drawing/2014/chart" uri="{C3380CC4-5D6E-409C-BE32-E72D297353CC}">
              <c16:uniqueId val="{00000001-A8F7-4D25-B927-7528A173ED7A}"/>
            </c:ext>
          </c:extLst>
        </c:ser>
        <c:dLbls>
          <c:showLegendKey val="0"/>
          <c:showVal val="0"/>
          <c:showCatName val="0"/>
          <c:showSerName val="0"/>
          <c:showPercent val="0"/>
          <c:showBubbleSize val="0"/>
        </c:dLbls>
        <c:gapWidth val="219"/>
        <c:overlap val="-27"/>
        <c:axId val="448119208"/>
        <c:axId val="448117048"/>
      </c:barChart>
      <c:catAx>
        <c:axId val="44811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48117048"/>
        <c:crosses val="autoZero"/>
        <c:auto val="1"/>
        <c:lblAlgn val="ctr"/>
        <c:lblOffset val="100"/>
        <c:noMultiLvlLbl val="0"/>
      </c:catAx>
      <c:valAx>
        <c:axId val="448117048"/>
        <c:scaling>
          <c:orientation val="minMax"/>
          <c:max val="1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48119208"/>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0.2805184167415315"/>
          <c:y val="0.90862714835064218"/>
          <c:w val="0.39692630794723255"/>
          <c:h val="6.005380110404348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3.1 Víctimas de trata con fines de explotación sexual. España, desde 2014</a:t>
            </a:r>
          </a:p>
        </c:rich>
      </c:tx>
      <c:layout>
        <c:manualLayout>
          <c:xMode val="edge"/>
          <c:yMode val="edge"/>
          <c:x val="0.19809622191721449"/>
          <c:y val="4.4117647058823532E-2"/>
        </c:manualLayout>
      </c:layout>
      <c:overlay val="0"/>
      <c:spPr>
        <a:noFill/>
        <a:ln>
          <a:noFill/>
        </a:ln>
        <a:effectLst/>
      </c:spPr>
      <c:txPr>
        <a:bodyPr rot="0" spcFirstLastPara="1" vertOverflow="ellipsis" vert="horz" wrap="square" anchor="ctr" anchorCtr="1"/>
        <a:lstStyle/>
        <a:p>
          <a:pPr>
            <a:defRPr lang="es-ES" sz="14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6890555499575348E-2"/>
          <c:y val="0.1416304347826087"/>
          <c:w val="0.85203241733722945"/>
          <c:h val="0.69143700787401574"/>
        </c:manualLayout>
      </c:layout>
      <c:barChart>
        <c:barDir val="col"/>
        <c:grouping val="stacked"/>
        <c:varyColors val="0"/>
        <c:ser>
          <c:idx val="2"/>
          <c:order val="2"/>
          <c:tx>
            <c:v>Mujeres</c:v>
          </c:tx>
          <c:spPr>
            <a:solidFill>
              <a:schemeClr val="accent2"/>
            </a:solidFill>
            <a:ln w="6350" cap="flat" cmpd="sng" algn="ctr">
              <a:solidFill>
                <a:schemeClr val="accent2"/>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ext>
              </c:extLst>
              <c:f>'3.TRATA MUJERES'!$L$2:$U$2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MUJERES'!$G$5:$U$5</c15:sqref>
                  </c15:fullRef>
                </c:ext>
              </c:extLst>
              <c:f>'3.TRATA MUJERES'!$L$5:$U$5</c:f>
              <c:numCache>
                <c:formatCode>General</c:formatCode>
                <c:ptCount val="10"/>
                <c:pt idx="0">
                  <c:v>142</c:v>
                </c:pt>
                <c:pt idx="1">
                  <c:v>126</c:v>
                </c:pt>
                <c:pt idx="2">
                  <c:v>138</c:v>
                </c:pt>
                <c:pt idx="3">
                  <c:v>124</c:v>
                </c:pt>
                <c:pt idx="4">
                  <c:v>117</c:v>
                </c:pt>
                <c:pt idx="5">
                  <c:v>277</c:v>
                </c:pt>
                <c:pt idx="6">
                  <c:v>145</c:v>
                </c:pt>
                <c:pt idx="7">
                  <c:v>129</c:v>
                </c:pt>
                <c:pt idx="8">
                  <c:v>120</c:v>
                </c:pt>
                <c:pt idx="9">
                  <c:v>284</c:v>
                </c:pt>
              </c:numCache>
            </c:numRef>
          </c:val>
          <c:extLst>
            <c:ext xmlns:c16="http://schemas.microsoft.com/office/drawing/2014/chart" uri="{C3380CC4-5D6E-409C-BE32-E72D297353CC}">
              <c16:uniqueId val="{00000000-E21A-48C3-A448-9D65DB0C30E4}"/>
            </c:ext>
          </c:extLst>
        </c:ser>
        <c:ser>
          <c:idx val="3"/>
          <c:order val="3"/>
          <c:tx>
            <c:v>Hombres</c:v>
          </c:tx>
          <c:spPr>
            <a:solidFill>
              <a:schemeClr val="tx2"/>
            </a:solidFill>
            <a:ln>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ext>
              </c:extLst>
              <c:f>'3.TRATA MUJERES'!$L$2:$U$2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MUJERES'!$G$6:$U$6</c15:sqref>
                  </c15:fullRef>
                </c:ext>
              </c:extLst>
              <c:f>'3.TRATA MUJERES'!$L$6:$U$6</c:f>
              <c:numCache>
                <c:formatCode>General</c:formatCode>
                <c:ptCount val="10"/>
                <c:pt idx="0" formatCode="#,##0">
                  <c:v>4</c:v>
                </c:pt>
                <c:pt idx="1" formatCode="#,##0">
                  <c:v>4</c:v>
                </c:pt>
                <c:pt idx="2" formatCode="#,##0">
                  <c:v>4</c:v>
                </c:pt>
                <c:pt idx="3" formatCode="#,##0">
                  <c:v>22</c:v>
                </c:pt>
                <c:pt idx="4" formatCode="#,##0">
                  <c:v>5</c:v>
                </c:pt>
                <c:pt idx="5">
                  <c:v>12</c:v>
                </c:pt>
                <c:pt idx="6">
                  <c:v>12</c:v>
                </c:pt>
                <c:pt idx="7" formatCode="#,##0">
                  <c:v>5</c:v>
                </c:pt>
                <c:pt idx="8" formatCode="#,##0">
                  <c:v>5</c:v>
                </c:pt>
                <c:pt idx="9" formatCode="#,##0">
                  <c:v>7</c:v>
                </c:pt>
              </c:numCache>
            </c:numRef>
          </c:val>
          <c:extLst>
            <c:ext xmlns:c16="http://schemas.microsoft.com/office/drawing/2014/chart" uri="{C3380CC4-5D6E-409C-BE32-E72D297353CC}">
              <c16:uniqueId val="{00000005-E21A-48C3-A448-9D65DB0C30E4}"/>
            </c:ext>
          </c:extLst>
        </c:ser>
        <c:ser>
          <c:idx val="7"/>
          <c:order val="7"/>
          <c:tx>
            <c:v>Niñas</c:v>
          </c:tx>
          <c:spPr>
            <a:solidFill>
              <a:srgbClr val="C00000"/>
            </a:solidFill>
            <a:ln>
              <a:solidFill>
                <a:srgbClr val="C00000"/>
              </a:solidFill>
            </a:ln>
            <a:effectLst/>
          </c:spPr>
          <c:invertIfNegative val="0"/>
          <c:cat>
            <c:numRef>
              <c:extLst>
                <c:ext xmlns:c15="http://schemas.microsoft.com/office/drawing/2012/chart" uri="{02D57815-91ED-43cb-92C2-25804820EDAC}">
                  <c15:fullRef>
                    <c15:sqref>'3.TRATA MUJERES'!$G$2:$U$2</c15:sqref>
                  </c15:fullRef>
                </c:ext>
              </c:extLst>
              <c:f>'3.TRATA MUJERES'!$L$2:$U$2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MUJERES'!$G$10:$U$10</c15:sqref>
                  </c15:fullRef>
                </c:ext>
              </c:extLst>
              <c:f>'3.TRATA MUJERES'!$L$10:$U$10</c:f>
              <c:numCache>
                <c:formatCode>General</c:formatCode>
                <c:ptCount val="10"/>
                <c:pt idx="0">
                  <c:v>4</c:v>
                </c:pt>
                <c:pt idx="1">
                  <c:v>3</c:v>
                </c:pt>
                <c:pt idx="2">
                  <c:v>6</c:v>
                </c:pt>
                <c:pt idx="3">
                  <c:v>9</c:v>
                </c:pt>
                <c:pt idx="4">
                  <c:v>6</c:v>
                </c:pt>
                <c:pt idx="5">
                  <c:v>5</c:v>
                </c:pt>
                <c:pt idx="6">
                  <c:v>2</c:v>
                </c:pt>
                <c:pt idx="7">
                  <c:v>2</c:v>
                </c:pt>
                <c:pt idx="8">
                  <c:v>4</c:v>
                </c:pt>
                <c:pt idx="9">
                  <c:v>3</c:v>
                </c:pt>
              </c:numCache>
            </c:numRef>
          </c:val>
          <c:extLst>
            <c:ext xmlns:c16="http://schemas.microsoft.com/office/drawing/2014/chart" uri="{C3380CC4-5D6E-409C-BE32-E72D297353CC}">
              <c16:uniqueId val="{0000000A-E21A-48C3-A448-9D65DB0C30E4}"/>
            </c:ext>
          </c:extLst>
        </c:ser>
        <c:ser>
          <c:idx val="8"/>
          <c:order val="8"/>
          <c:tx>
            <c:v>Niños</c:v>
          </c:tx>
          <c:spPr>
            <a:solidFill>
              <a:schemeClr val="accent3"/>
            </a:solidFill>
            <a:ln>
              <a:solidFill>
                <a:schemeClr val="accent3"/>
              </a:solidFill>
            </a:ln>
            <a:effectLst/>
          </c:spPr>
          <c:invertIfNegative val="0"/>
          <c:cat>
            <c:numRef>
              <c:extLst>
                <c:ext xmlns:c15="http://schemas.microsoft.com/office/drawing/2012/chart" uri="{02D57815-91ED-43cb-92C2-25804820EDAC}">
                  <c15:fullRef>
                    <c15:sqref>'3.TRATA MUJERES'!$G$2:$U$2</c15:sqref>
                  </c15:fullRef>
                </c:ext>
              </c:extLst>
              <c:f>'3.TRATA MUJERES'!$L$2:$U$2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MUJERES'!$G$11:$U$11</c15:sqref>
                  </c15:fullRef>
                </c:ext>
              </c:extLst>
              <c:f>'3.TRATA MUJERES'!$L$11:$U$11</c:f>
              <c:numCache>
                <c:formatCode>General</c:formatCode>
                <c:ptCount val="10"/>
                <c:pt idx="0">
                  <c:v>3</c:v>
                </c:pt>
                <c:pt idx="1">
                  <c:v>0</c:v>
                </c:pt>
                <c:pt idx="2">
                  <c:v>0</c:v>
                </c:pt>
                <c:pt idx="3">
                  <c:v>0</c:v>
                </c:pt>
                <c:pt idx="4">
                  <c:v>0</c:v>
                </c:pt>
                <c:pt idx="5">
                  <c:v>0</c:v>
                </c:pt>
                <c:pt idx="6">
                  <c:v>1</c:v>
                </c:pt>
                <c:pt idx="7">
                  <c:v>0</c:v>
                </c:pt>
                <c:pt idx="8">
                  <c:v>0</c:v>
                </c:pt>
                <c:pt idx="9">
                  <c:v>0</c:v>
                </c:pt>
              </c:numCache>
            </c:numRef>
          </c:val>
          <c:extLst>
            <c:ext xmlns:c16="http://schemas.microsoft.com/office/drawing/2014/chart" uri="{C3380CC4-5D6E-409C-BE32-E72D297353CC}">
              <c16:uniqueId val="{00000015-E21A-48C3-A448-9D65DB0C30E4}"/>
            </c:ext>
          </c:extLst>
        </c:ser>
        <c:dLbls>
          <c:showLegendKey val="0"/>
          <c:showVal val="0"/>
          <c:showCatName val="0"/>
          <c:showSerName val="0"/>
          <c:showPercent val="0"/>
          <c:showBubbleSize val="0"/>
        </c:dLbls>
        <c:gapWidth val="25"/>
        <c:overlap val="100"/>
        <c:axId val="1003299256"/>
        <c:axId val="1003300336"/>
        <c:extLst>
          <c:ext xmlns:c15="http://schemas.microsoft.com/office/drawing/2012/chart" uri="{02D57815-91ED-43cb-92C2-25804820EDAC}">
            <c15:filteredBarSeries>
              <c15:ser>
                <c:idx val="1"/>
                <c:order val="1"/>
                <c:tx>
                  <c:strRef>
                    <c:extLst>
                      <c:ext uri="{02D57815-91ED-43cb-92C2-25804820EDAC}">
                        <c15:formulaRef>
                          <c15:sqref>'3.TRATA MUJERES'!$E$4:$F$4</c15:sqref>
                        </c15:formulaRef>
                      </c:ext>
                    </c:extLst>
                    <c:strCache>
                      <c:ptCount val="2"/>
                      <c:pt idx="0">
                        <c:v>Personas Adultas</c:v>
                      </c:pt>
                      <c:pt idx="1">
                        <c:v>Total</c:v>
                      </c:pt>
                    </c:strCache>
                  </c:strRef>
                </c:tx>
                <c:spPr>
                  <a:solidFill>
                    <a:schemeClr val="accent2"/>
                  </a:solidFill>
                  <a:ln>
                    <a:noFill/>
                  </a:ln>
                  <a:effectLst/>
                </c:spPr>
                <c:invertIfNegative val="0"/>
                <c:cat>
                  <c:numRef>
                    <c:extLst>
                      <c:ex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ullRef>
                          <c15:sqref>'3.TRATA MUJERES'!$G$4:$U$4</c15:sqref>
                        </c15:fullRef>
                        <c15:formulaRef>
                          <c15:sqref>'3.TRATA MUJERES'!$L$4:$U$4</c15:sqref>
                        </c15:formulaRef>
                      </c:ext>
                    </c:extLst>
                    <c:numCache>
                      <c:formatCode>General</c:formatCode>
                      <c:ptCount val="10"/>
                      <c:pt idx="0">
                        <c:v>146</c:v>
                      </c:pt>
                      <c:pt idx="1">
                        <c:v>130</c:v>
                      </c:pt>
                      <c:pt idx="2">
                        <c:v>142</c:v>
                      </c:pt>
                      <c:pt idx="3">
                        <c:v>146</c:v>
                      </c:pt>
                      <c:pt idx="4">
                        <c:v>122</c:v>
                      </c:pt>
                      <c:pt idx="5">
                        <c:v>289</c:v>
                      </c:pt>
                      <c:pt idx="6">
                        <c:v>157</c:v>
                      </c:pt>
                      <c:pt idx="7">
                        <c:v>134</c:v>
                      </c:pt>
                      <c:pt idx="8">
                        <c:v>125</c:v>
                      </c:pt>
                      <c:pt idx="9">
                        <c:v>291</c:v>
                      </c:pt>
                    </c:numCache>
                  </c:numRef>
                </c:val>
                <c:extLst>
                  <c:ext xmlns:c16="http://schemas.microsoft.com/office/drawing/2014/chart" uri="{C3380CC4-5D6E-409C-BE32-E72D297353CC}">
                    <c16:uniqueId val="{00000016-E21A-48C3-A448-9D65DB0C30E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'3.TRATA MUJERES'!$E$7:$F$7</c15:sqref>
                        </c15:formulaRef>
                      </c:ext>
                    </c:extLst>
                    <c:strCache>
                      <c:ptCount val="2"/>
                      <c:pt idx="0">
                        <c:v>Personas Adultas(%)</c:v>
                      </c:pt>
                      <c:pt idx="1">
                        <c:v>Mujeres</c:v>
                      </c:pt>
                    </c:strCache>
                  </c:strRef>
                </c:tx>
                <c:spPr>
                  <a:solidFill>
                    <a:schemeClr val="accent5"/>
                  </a:solidFill>
                  <a:ln>
                    <a:noFill/>
                  </a:ln>
                  <a:effectLst/>
                </c:spPr>
                <c:invertIfNegative val="0"/>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MUJERES'!$G$7:$U$7</c15:sqref>
                        </c15:fullRef>
                        <c15:formulaRef>
                          <c15:sqref>'3.TRATA MUJERES'!$L$7:$U$7</c15:sqref>
                        </c15:formulaRef>
                      </c:ext>
                    </c:extLst>
                    <c:numCache>
                      <c:formatCode>General</c:formatCode>
                      <c:ptCount val="10"/>
                      <c:pt idx="0" formatCode="0.0%">
                        <c:v>0.97299999999999998</c:v>
                      </c:pt>
                      <c:pt idx="1" formatCode="0.0%">
                        <c:v>0.96899999999999997</c:v>
                      </c:pt>
                      <c:pt idx="2" formatCode="0.0%">
                        <c:v>0.97199999999999998</c:v>
                      </c:pt>
                      <c:pt idx="3" formatCode="0.0%">
                        <c:v>0.84899999999999998</c:v>
                      </c:pt>
                      <c:pt idx="4" formatCode="0.0%">
                        <c:v>0.95899999999999996</c:v>
                      </c:pt>
                      <c:pt idx="5" formatCode="0.0%">
                        <c:v>0.95840000000000003</c:v>
                      </c:pt>
                      <c:pt idx="6" formatCode="0.0%">
                        <c:v>0.92349999999999999</c:v>
                      </c:pt>
                      <c:pt idx="7" formatCode="0.0%">
                        <c:v>0.96260000000000001</c:v>
                      </c:pt>
                      <c:pt idx="8" formatCode="0.0%">
                        <c:v>0.96</c:v>
                      </c:pt>
                      <c:pt idx="9" formatCode="0.0%">
                        <c:v>0.97594501718213056</c:v>
                      </c:pt>
                    </c:numCache>
                  </c:numRef>
                </c:val>
                <c:extLst xmlns:c15="http://schemas.microsoft.com/office/drawing/2012/chart">
                  <c:ext xmlns:c16="http://schemas.microsoft.com/office/drawing/2014/chart" uri="{C3380CC4-5D6E-409C-BE32-E72D297353CC}">
                    <c16:uniqueId val="{00000017-E21A-48C3-A448-9D65DB0C30E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'3.TRATA MUJERES'!$E$8:$F$8</c15:sqref>
                        </c15:formulaRef>
                      </c:ext>
                    </c:extLst>
                    <c:strCache>
                      <c:ptCount val="2"/>
                      <c:pt idx="0">
                        <c:v>Personas Adultas(%)</c:v>
                      </c:pt>
                      <c:pt idx="1">
                        <c:v>Hombres</c:v>
                      </c:pt>
                    </c:strCache>
                  </c:strRef>
                </c:tx>
                <c:spPr>
                  <a:solidFill>
                    <a:schemeClr val="accent6"/>
                  </a:solidFill>
                  <a:ln>
                    <a:noFill/>
                  </a:ln>
                  <a:effectLst/>
                </c:spPr>
                <c:invertIfNegative val="0"/>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MUJERES'!$G$8:$U$8</c15:sqref>
                        </c15:fullRef>
                        <c15:formulaRef>
                          <c15:sqref>'3.TRATA MUJERES'!$L$8:$U$8</c15:sqref>
                        </c15:formulaRef>
                      </c:ext>
                    </c:extLst>
                    <c:numCache>
                      <c:formatCode>General</c:formatCode>
                      <c:ptCount val="10"/>
                      <c:pt idx="0" formatCode="0.0%">
                        <c:v>2.7E-2</c:v>
                      </c:pt>
                      <c:pt idx="1" formatCode="0.0%">
                        <c:v>3.1E-2</c:v>
                      </c:pt>
                      <c:pt idx="2" formatCode="0.0%">
                        <c:v>2.8000000000000001E-2</c:v>
                      </c:pt>
                      <c:pt idx="3" formatCode="0.0%">
                        <c:v>0.151</c:v>
                      </c:pt>
                      <c:pt idx="4" formatCode="0.0%">
                        <c:v>4.1000000000000002E-2</c:v>
                      </c:pt>
                      <c:pt idx="5" formatCode="0.0%">
                        <c:v>4.1500000000000002E-2</c:v>
                      </c:pt>
                      <c:pt idx="6" formatCode="0.0%">
                        <c:v>7.6399999999999996E-2</c:v>
                      </c:pt>
                      <c:pt idx="7" formatCode="0.0%">
                        <c:v>3.73E-2</c:v>
                      </c:pt>
                      <c:pt idx="8" formatCode="0.0%">
                        <c:v>0.04</c:v>
                      </c:pt>
                      <c:pt idx="9" formatCode="0.0%">
                        <c:v>2.4054982817869417E-2</c:v>
                      </c:pt>
                    </c:numCache>
                  </c:numRef>
                </c:val>
                <c:extLst xmlns:c15="http://schemas.microsoft.com/office/drawing/2012/chart">
                  <c:ext xmlns:c16="http://schemas.microsoft.com/office/drawing/2014/chart" uri="{C3380CC4-5D6E-409C-BE32-E72D297353CC}">
                    <c16:uniqueId val="{00000018-E21A-48C3-A448-9D65DB0C30E4}"/>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'3.TRATA MUJERES'!$E$9:$F$9</c15:sqref>
                        </c15:formulaRef>
                      </c:ext>
                    </c:extLst>
                    <c:strCache>
                      <c:ptCount val="2"/>
                      <c:pt idx="0">
                        <c:v>Menores</c:v>
                      </c:pt>
                      <c:pt idx="1">
                        <c:v>Total</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MUJERES'!$G$9:$U$9</c15:sqref>
                        </c15:fullRef>
                        <c15:formulaRef>
                          <c15:sqref>'3.TRATA MUJERES'!$L$9:$U$9</c15:sqref>
                        </c15:formulaRef>
                      </c:ext>
                    </c:extLst>
                    <c:numCache>
                      <c:formatCode>General</c:formatCode>
                      <c:ptCount val="10"/>
                      <c:pt idx="0">
                        <c:v>7</c:v>
                      </c:pt>
                      <c:pt idx="1">
                        <c:v>3</c:v>
                      </c:pt>
                      <c:pt idx="2">
                        <c:v>6</c:v>
                      </c:pt>
                      <c:pt idx="3">
                        <c:v>9</c:v>
                      </c:pt>
                      <c:pt idx="4">
                        <c:v>6</c:v>
                      </c:pt>
                      <c:pt idx="5">
                        <c:v>5</c:v>
                      </c:pt>
                      <c:pt idx="6">
                        <c:v>3</c:v>
                      </c:pt>
                      <c:pt idx="7">
                        <c:v>2</c:v>
                      </c:pt>
                      <c:pt idx="8">
                        <c:v>4</c:v>
                      </c:pt>
                      <c:pt idx="9">
                        <c:v>3</c:v>
                      </c:pt>
                    </c:numCache>
                  </c:numRef>
                </c:val>
                <c:extLst xmlns:c15="http://schemas.microsoft.com/office/drawing/2012/chart">
                  <c:ext xmlns:c16="http://schemas.microsoft.com/office/drawing/2014/chart" uri="{C3380CC4-5D6E-409C-BE32-E72D297353CC}">
                    <c16:uniqueId val="{00000019-E21A-48C3-A448-9D65DB0C30E4}"/>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'3.TRATA MUJERES'!$E$12:$F$12</c15:sqref>
                        </c15:formulaRef>
                      </c:ext>
                    </c:extLst>
                    <c:strCache>
                      <c:ptCount val="2"/>
                      <c:pt idx="0">
                        <c:v>Menores (%)</c:v>
                      </c:pt>
                      <c:pt idx="1">
                        <c:v>Niñas</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MUJERES'!$G$12:$U$12</c15:sqref>
                        </c15:fullRef>
                        <c15:formulaRef>
                          <c15:sqref>'3.TRATA MUJERES'!$L$12:$U$12</c15:sqref>
                        </c15:formulaRef>
                      </c:ext>
                    </c:extLst>
                    <c:numCache>
                      <c:formatCode>General</c:formatCode>
                      <c:ptCount val="10"/>
                      <c:pt idx="0" formatCode="0.0%">
                        <c:v>0.57099999999999995</c:v>
                      </c:pt>
                      <c:pt idx="1" formatCode="0.0%">
                        <c:v>1</c:v>
                      </c:pt>
                      <c:pt idx="2" formatCode="0.0%">
                        <c:v>1</c:v>
                      </c:pt>
                      <c:pt idx="3" formatCode="0.0%">
                        <c:v>1</c:v>
                      </c:pt>
                      <c:pt idx="4" formatCode="0.0%">
                        <c:v>1</c:v>
                      </c:pt>
                      <c:pt idx="5" formatCode="0.0%">
                        <c:v>1</c:v>
                      </c:pt>
                      <c:pt idx="6" formatCode="0.0%">
                        <c:v>0.66700000000000004</c:v>
                      </c:pt>
                      <c:pt idx="7" formatCode="0.0%">
                        <c:v>1</c:v>
                      </c:pt>
                      <c:pt idx="8" formatCode="0.0%">
                        <c:v>1</c:v>
                      </c:pt>
                      <c:pt idx="9" formatCode="0.0%">
                        <c:v>1</c:v>
                      </c:pt>
                    </c:numCache>
                  </c:numRef>
                </c:val>
                <c:extLst xmlns:c15="http://schemas.microsoft.com/office/drawing/2012/chart">
                  <c:ext xmlns:c16="http://schemas.microsoft.com/office/drawing/2014/chart" uri="{C3380CC4-5D6E-409C-BE32-E72D297353CC}">
                    <c16:uniqueId val="{0000001A-E21A-48C3-A448-9D65DB0C30E4}"/>
                  </c:ext>
                </c:extLst>
              </c15:ser>
            </c15:filteredBarSeries>
          </c:ext>
        </c:extLst>
      </c:barChart>
      <c:lineChart>
        <c:grouping val="standard"/>
        <c:varyColors val="0"/>
        <c:ser>
          <c:idx val="0"/>
          <c:order val="0"/>
          <c:tx>
            <c:strRef>
              <c:f>'3.TRATA MUJERES'!$F$3:$F$3</c:f>
              <c:strCache>
                <c:ptCount val="1"/>
                <c:pt idx="0">
                  <c:v>Total (Nº)</c:v>
                </c:pt>
              </c:strCache>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ext>
              </c:extLst>
              <c:f>'3.TRATA MUJERES'!$L$2:$U$2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MUJERES'!$G$3:$U$3</c15:sqref>
                  </c15:fullRef>
                </c:ext>
              </c:extLst>
              <c:f>'3.TRATA MUJERES'!$L$3:$U$3</c:f>
              <c:numCache>
                <c:formatCode>General</c:formatCode>
                <c:ptCount val="10"/>
                <c:pt idx="0">
                  <c:v>153</c:v>
                </c:pt>
                <c:pt idx="1">
                  <c:v>133</c:v>
                </c:pt>
                <c:pt idx="2">
                  <c:v>148</c:v>
                </c:pt>
                <c:pt idx="3">
                  <c:v>155</c:v>
                </c:pt>
                <c:pt idx="4">
                  <c:v>128</c:v>
                </c:pt>
                <c:pt idx="5">
                  <c:v>294</c:v>
                </c:pt>
                <c:pt idx="6">
                  <c:v>160</c:v>
                </c:pt>
                <c:pt idx="7">
                  <c:v>136</c:v>
                </c:pt>
                <c:pt idx="8">
                  <c:v>129</c:v>
                </c:pt>
                <c:pt idx="9">
                  <c:v>294</c:v>
                </c:pt>
              </c:numCache>
            </c:numRef>
          </c:val>
          <c:smooth val="0"/>
          <c:extLst>
            <c:ext xmlns:c16="http://schemas.microsoft.com/office/drawing/2014/chart" uri="{C3380CC4-5D6E-409C-BE32-E72D297353CC}">
              <c16:uniqueId val="{00000009-E21A-48C3-A448-9D65DB0C30E4}"/>
            </c:ext>
          </c:extLst>
        </c:ser>
        <c:dLbls>
          <c:showLegendKey val="0"/>
          <c:showVal val="0"/>
          <c:showCatName val="0"/>
          <c:showSerName val="0"/>
          <c:showPercent val="0"/>
          <c:showBubbleSize val="0"/>
        </c:dLbls>
        <c:marker val="1"/>
        <c:smooth val="0"/>
        <c:axId val="1003299256"/>
        <c:axId val="1003300336"/>
      </c:lineChart>
      <c:lineChart>
        <c:grouping val="standard"/>
        <c:varyColors val="0"/>
        <c:dLbls>
          <c:showLegendKey val="0"/>
          <c:showVal val="0"/>
          <c:showCatName val="0"/>
          <c:showSerName val="0"/>
          <c:showPercent val="0"/>
          <c:showBubbleSize val="0"/>
        </c:dLbls>
        <c:marker val="1"/>
        <c:smooth val="0"/>
        <c:axId val="1003301056"/>
        <c:axId val="1003299976"/>
        <c:extLst>
          <c:ext xmlns:c15="http://schemas.microsoft.com/office/drawing/2012/chart" uri="{02D57815-91ED-43cb-92C2-25804820EDAC}">
            <c15:filteredLineSeries>
              <c15:ser>
                <c:idx val="10"/>
                <c:order val="10"/>
                <c:tx>
                  <c:strRef>
                    <c:extLst>
                      <c:ext uri="{02D57815-91ED-43cb-92C2-25804820EDAC}">
                        <c15:formulaRef>
                          <c15:sqref>'3.TRATA MUJERES'!$E$13:$F$13</c15:sqref>
                        </c15:formulaRef>
                      </c:ext>
                    </c:extLst>
                    <c:strCache>
                      <c:ptCount val="2"/>
                      <c:pt idx="0">
                        <c:v>Menores (%)</c:v>
                      </c:pt>
                      <c:pt idx="1">
                        <c:v>Niños</c:v>
                      </c:pt>
                    </c:strCache>
                  </c:strRef>
                </c:tx>
                <c:spPr>
                  <a:ln w="28575" cap="rnd">
                    <a:solidFill>
                      <a:schemeClr val="accent5">
                        <a:lumMod val="60000"/>
                      </a:schemeClr>
                    </a:solidFill>
                    <a:round/>
                  </a:ln>
                  <a:effectLst/>
                </c:spPr>
                <c:marker>
                  <c:symbol val="none"/>
                </c:marker>
                <c:cat>
                  <c:numRef>
                    <c:extLst>
                      <c:ex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ullRef>
                          <c15:sqref>'3.TRATA MUJERES'!$G$13:$U$13</c15:sqref>
                        </c15:fullRef>
                        <c15:formulaRef>
                          <c15:sqref>'3.TRATA MUJERES'!$L$13:$U$13</c15:sqref>
                        </c15:formulaRef>
                      </c:ext>
                    </c:extLst>
                    <c:numCache>
                      <c:formatCode>General</c:formatCode>
                      <c:ptCount val="10"/>
                      <c:pt idx="0" formatCode="0.0%">
                        <c:v>0.42899999999999999</c:v>
                      </c:pt>
                      <c:pt idx="1" formatCode="0.0%">
                        <c:v>0</c:v>
                      </c:pt>
                      <c:pt idx="2" formatCode="0.0%">
                        <c:v>0</c:v>
                      </c:pt>
                      <c:pt idx="3" formatCode="0.0%">
                        <c:v>0</c:v>
                      </c:pt>
                      <c:pt idx="4" formatCode="0.0%">
                        <c:v>0</c:v>
                      </c:pt>
                      <c:pt idx="5" formatCode="0.0%">
                        <c:v>0</c:v>
                      </c:pt>
                      <c:pt idx="6" formatCode="0.0%">
                        <c:v>0.33329999999999999</c:v>
                      </c:pt>
                      <c:pt idx="7" formatCode="0.0%">
                        <c:v>0</c:v>
                      </c:pt>
                      <c:pt idx="8" formatCode="0.0%">
                        <c:v>0</c:v>
                      </c:pt>
                      <c:pt idx="9" formatCode="0.0%">
                        <c:v>0</c:v>
                      </c:pt>
                    </c:numCache>
                  </c:numRef>
                </c:val>
                <c:smooth val="0"/>
                <c:extLst>
                  <c:ext xmlns:c16="http://schemas.microsoft.com/office/drawing/2014/chart" uri="{C3380CC4-5D6E-409C-BE32-E72D297353CC}">
                    <c16:uniqueId val="{0000001B-E21A-48C3-A448-9D65DB0C30E4}"/>
                  </c:ext>
                </c:extLst>
              </c15:ser>
            </c15:filteredLineSeries>
          </c:ext>
        </c:extLst>
      </c:lineChart>
      <c:catAx>
        <c:axId val="1003299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3300336"/>
        <c:crosses val="autoZero"/>
        <c:auto val="1"/>
        <c:lblAlgn val="ctr"/>
        <c:lblOffset val="100"/>
        <c:noMultiLvlLbl val="0"/>
      </c:catAx>
      <c:valAx>
        <c:axId val="10033003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3299256"/>
        <c:crosses val="autoZero"/>
        <c:crossBetween val="between"/>
      </c:valAx>
      <c:valAx>
        <c:axId val="1003299976"/>
        <c:scaling>
          <c:orientation val="minMax"/>
        </c:scaling>
        <c:delete val="0"/>
        <c:axPos val="r"/>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3301056"/>
        <c:crosses val="max"/>
        <c:crossBetween val="between"/>
      </c:valAx>
      <c:catAx>
        <c:axId val="1003301056"/>
        <c:scaling>
          <c:orientation val="minMax"/>
        </c:scaling>
        <c:delete val="1"/>
        <c:axPos val="b"/>
        <c:numFmt formatCode="General" sourceLinked="1"/>
        <c:majorTickMark val="none"/>
        <c:minorTickMark val="none"/>
        <c:tickLblPos val="nextTo"/>
        <c:crossAx val="1003299976"/>
        <c:crosses val="autoZero"/>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s-ES" sz="1050" b="1" baseline="0">
                <a:solidFill>
                  <a:sysClr val="windowText" lastClr="000000"/>
                </a:solidFill>
              </a:rPr>
              <a:t>1.21. Consultas pertinentes sobre violencia de género en ámbito de la pareja o expareja de la Comunidad de Madrid atendidas en el 016, desde 2010</a:t>
            </a:r>
          </a:p>
          <a:p>
            <a:pPr>
              <a:defRPr sz="1200" b="1">
                <a:solidFill>
                  <a:sysClr val="windowText" lastClr="000000"/>
                </a:solidFill>
              </a:defRPr>
            </a:pPr>
            <a:r>
              <a:rPr lang="es-ES" sz="1200" b="1" baseline="0">
                <a:solidFill>
                  <a:sysClr val="windowText" lastClr="000000"/>
                </a:solidFill>
              </a:rPr>
              <a:t> </a:t>
            </a:r>
            <a:endParaRPr lang="en-US" sz="1200" b="1" baseline="0">
              <a:solidFill>
                <a:sysClr val="windowText" lastClr="000000"/>
              </a:solidFill>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8307812692939063E-2"/>
          <c:y val="0.15339700102635992"/>
          <c:w val="0.88339833250995059"/>
          <c:h val="0.77568740119119373"/>
        </c:manualLayout>
      </c:layout>
      <c:lineChart>
        <c:grouping val="standard"/>
        <c:varyColors val="0"/>
        <c:ser>
          <c:idx val="0"/>
          <c:order val="0"/>
          <c:tx>
            <c:strRef>
              <c:f>'1.VIOLENCIA PAREJA-EXPAREJA'!$D$145</c:f>
              <c:strCache>
                <c:ptCount val="1"/>
              </c:strCache>
            </c:strRef>
          </c:tx>
          <c:spPr>
            <a:ln w="12700" cap="flat" cmpd="sng" algn="ctr">
              <a:solidFill>
                <a:schemeClr val="accent1"/>
              </a:solidFill>
              <a:prstDash val="solid"/>
              <a:miter lim="800000"/>
            </a:ln>
            <a:effectLst/>
          </c:spPr>
          <c:marker>
            <c:symbol val="circle"/>
            <c:size val="5"/>
            <c:spPr>
              <a:solidFill>
                <a:schemeClr val="lt1"/>
              </a:solidFill>
              <a:ln w="12700" cap="flat" cmpd="sng" algn="ctr">
                <a:solidFill>
                  <a:schemeClr val="accent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PAREJA-EXPAREJA'!$E$144:$R$144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PAREJA-EXPAREJA'!$E$145:$R$145</c:f>
              <c:numCache>
                <c:formatCode>#,##0</c:formatCode>
                <c:ptCount val="14"/>
                <c:pt idx="0">
                  <c:v>15805</c:v>
                </c:pt>
                <c:pt idx="1">
                  <c:v>15518</c:v>
                </c:pt>
                <c:pt idx="2">
                  <c:v>12335</c:v>
                </c:pt>
                <c:pt idx="3">
                  <c:v>13043</c:v>
                </c:pt>
                <c:pt idx="4">
                  <c:v>15776</c:v>
                </c:pt>
                <c:pt idx="5">
                  <c:v>17841</c:v>
                </c:pt>
                <c:pt idx="6">
                  <c:v>18800</c:v>
                </c:pt>
                <c:pt idx="7">
                  <c:v>17939</c:v>
                </c:pt>
                <c:pt idx="8">
                  <c:v>16120</c:v>
                </c:pt>
                <c:pt idx="9">
                  <c:v>14406</c:v>
                </c:pt>
                <c:pt idx="10">
                  <c:v>15914</c:v>
                </c:pt>
                <c:pt idx="11">
                  <c:v>17387</c:v>
                </c:pt>
                <c:pt idx="12">
                  <c:v>25563</c:v>
                </c:pt>
                <c:pt idx="13">
                  <c:v>27679</c:v>
                </c:pt>
              </c:numCache>
            </c:numRef>
          </c:val>
          <c:smooth val="0"/>
          <c:extLst>
            <c:ext xmlns:c16="http://schemas.microsoft.com/office/drawing/2014/chart" uri="{C3380CC4-5D6E-409C-BE32-E72D297353CC}">
              <c16:uniqueId val="{00000000-A3F9-461E-9CBE-8116D22716DB}"/>
            </c:ext>
          </c:extLst>
        </c:ser>
        <c:dLbls>
          <c:dLblPos val="l"/>
          <c:showLegendKey val="0"/>
          <c:showVal val="1"/>
          <c:showCatName val="0"/>
          <c:showSerName val="0"/>
          <c:showPercent val="0"/>
          <c:showBubbleSize val="0"/>
        </c:dLbls>
        <c:marker val="1"/>
        <c:smooth val="0"/>
        <c:axId val="934629039"/>
        <c:axId val="528078879"/>
      </c:lineChart>
      <c:catAx>
        <c:axId val="934629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28078879"/>
        <c:crosses val="autoZero"/>
        <c:auto val="1"/>
        <c:lblAlgn val="ctr"/>
        <c:lblOffset val="100"/>
        <c:noMultiLvlLbl val="0"/>
      </c:catAx>
      <c:valAx>
        <c:axId val="528078879"/>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34629039"/>
        <c:crosses val="autoZero"/>
        <c:crossBetween val="between"/>
      </c:valAx>
      <c:spPr>
        <a:solidFill>
          <a:schemeClr val="accent3">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05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3.1 Víctimas de trata con fines de explotación sexual y víctimas de explotación sexual </a:t>
            </a:r>
          </a:p>
          <a:p>
            <a:pPr algn="ctr" rtl="0">
              <a:defRPr lang="es-ES" sz="1050" b="1">
                <a:solidFill>
                  <a:sysClr val="windowText" lastClr="000000"/>
                </a:solidFill>
              </a:defRPr>
            </a:pPr>
            <a:r>
              <a:rPr lang="es-ES" sz="1050" b="1" i="0" u="none" strike="noStrike" kern="1200" spc="0" baseline="0">
                <a:solidFill>
                  <a:sysClr val="windowText" lastClr="000000"/>
                </a:solidFill>
                <a:latin typeface="+mn-lt"/>
                <a:ea typeface="+mn-ea"/>
                <a:cs typeface="+mn-cs"/>
              </a:rPr>
              <a:t>en España y en la Comunidad de Madrid, desde 2014.</a:t>
            </a:r>
          </a:p>
        </c:rich>
      </c:tx>
      <c:layout>
        <c:manualLayout>
          <c:xMode val="edge"/>
          <c:yMode val="edge"/>
          <c:x val="0.11850597609561753"/>
          <c:y val="3.3112582781456956E-2"/>
        </c:manualLayout>
      </c:layout>
      <c:overlay val="0"/>
      <c:spPr>
        <a:noFill/>
        <a:ln>
          <a:noFill/>
        </a:ln>
        <a:effectLst/>
      </c:spPr>
      <c:txPr>
        <a:bodyPr rot="0" spcFirstLastPara="1" vertOverflow="ellipsis" vert="horz" wrap="square" anchor="ctr" anchorCtr="1"/>
        <a:lstStyle/>
        <a:p>
          <a:pPr algn="ctr" rtl="0">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2522400217214228E-2"/>
          <c:y val="0.15758076752033903"/>
          <c:w val="0.85137563686892082"/>
          <c:h val="0.61584665288931906"/>
        </c:manualLayout>
      </c:layout>
      <c:barChart>
        <c:barDir val="col"/>
        <c:grouping val="clustered"/>
        <c:varyColors val="0"/>
        <c:ser>
          <c:idx val="0"/>
          <c:order val="0"/>
          <c:tx>
            <c:v>Victimas de Trata sexual. España</c:v>
          </c:tx>
          <c:spPr>
            <a:solidFill>
              <a:srgbClr val="F2A16A"/>
            </a:solidFill>
            <a:ln>
              <a:solidFill>
                <a:srgbClr val="F2A16A"/>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2">
                        <a:lumMod val="60000"/>
                        <a:lumOff val="40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ext>
              </c:extLst>
              <c:f>'3.TRATA MUJERES'!$L$2:$U$2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MUJERES'!$G$3:$U$3</c15:sqref>
                  </c15:fullRef>
                </c:ext>
              </c:extLst>
              <c:f>'3.TRATA MUJERES'!$L$3:$U$3</c:f>
              <c:numCache>
                <c:formatCode>General</c:formatCode>
                <c:ptCount val="10"/>
                <c:pt idx="0">
                  <c:v>153</c:v>
                </c:pt>
                <c:pt idx="1">
                  <c:v>133</c:v>
                </c:pt>
                <c:pt idx="2">
                  <c:v>148</c:v>
                </c:pt>
                <c:pt idx="3">
                  <c:v>155</c:v>
                </c:pt>
                <c:pt idx="4">
                  <c:v>128</c:v>
                </c:pt>
                <c:pt idx="5">
                  <c:v>294</c:v>
                </c:pt>
                <c:pt idx="6">
                  <c:v>160</c:v>
                </c:pt>
                <c:pt idx="7">
                  <c:v>136</c:v>
                </c:pt>
                <c:pt idx="8">
                  <c:v>129</c:v>
                </c:pt>
                <c:pt idx="9">
                  <c:v>294</c:v>
                </c:pt>
              </c:numCache>
            </c:numRef>
          </c:val>
          <c:extLst>
            <c:ext xmlns:c16="http://schemas.microsoft.com/office/drawing/2014/chart" uri="{C3380CC4-5D6E-409C-BE32-E72D297353CC}">
              <c16:uniqueId val="{00000000-9AF3-46C8-BB52-1428929FC430}"/>
            </c:ext>
          </c:extLst>
        </c:ser>
        <c:ser>
          <c:idx val="31"/>
          <c:order val="31"/>
          <c:tx>
            <c:v>Víctimas de Trata sexual. CAM</c:v>
          </c:tx>
          <c:spPr>
            <a:solidFill>
              <a:schemeClr val="accent1"/>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ext>
              </c:extLst>
              <c:f>'3.TRATA MUJERES'!$L$2:$U$2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MUJERES'!$G$34:$U$34</c15:sqref>
                  </c15:fullRef>
                </c:ext>
              </c:extLst>
              <c:f>'3.TRATA MUJERES'!$L$34:$U$34</c:f>
              <c:numCache>
                <c:formatCode>General</c:formatCode>
                <c:ptCount val="10"/>
                <c:pt idx="0" formatCode="0">
                  <c:v>29</c:v>
                </c:pt>
                <c:pt idx="1" formatCode="0">
                  <c:v>11</c:v>
                </c:pt>
                <c:pt idx="2" formatCode="0">
                  <c:v>30</c:v>
                </c:pt>
                <c:pt idx="3" formatCode="0">
                  <c:v>24</c:v>
                </c:pt>
                <c:pt idx="4" formatCode="0">
                  <c:v>18</c:v>
                </c:pt>
                <c:pt idx="5" formatCode="0">
                  <c:v>17</c:v>
                </c:pt>
                <c:pt idx="6" formatCode="0">
                  <c:v>5</c:v>
                </c:pt>
                <c:pt idx="7" formatCode="0">
                  <c:v>12</c:v>
                </c:pt>
                <c:pt idx="8" formatCode="0">
                  <c:v>22</c:v>
                </c:pt>
                <c:pt idx="9" formatCode="0">
                  <c:v>29</c:v>
                </c:pt>
              </c:numCache>
            </c:numRef>
          </c:val>
          <c:extLst>
            <c:ext xmlns:c16="http://schemas.microsoft.com/office/drawing/2014/chart" uri="{C3380CC4-5D6E-409C-BE32-E72D297353CC}">
              <c16:uniqueId val="{00000001-9AF3-46C8-BB52-1428929FC430}"/>
            </c:ext>
          </c:extLst>
        </c:ser>
        <c:ser>
          <c:idx val="32"/>
          <c:order val="32"/>
          <c:tx>
            <c:v>´Víctimas Explotación sexual. España</c:v>
          </c:tx>
          <c:spPr>
            <a:solidFill>
              <a:schemeClr val="accent2"/>
            </a:solidFill>
            <a:ln>
              <a:solidFill>
                <a:schemeClr val="accent2"/>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ext>
              </c:extLst>
              <c:f>'3.TRATA MUJERES'!$L$2:$U$2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MUJERES'!$G$36:$U$36</c15:sqref>
                  </c15:fullRef>
                </c:ext>
              </c:extLst>
              <c:f>'3.TRATA MUJERES'!$L$36:$U$36</c:f>
              <c:numCache>
                <c:formatCode>General</c:formatCode>
                <c:ptCount val="10"/>
                <c:pt idx="5">
                  <c:v>644</c:v>
                </c:pt>
                <c:pt idx="6">
                  <c:v>415</c:v>
                </c:pt>
                <c:pt idx="7">
                  <c:v>355</c:v>
                </c:pt>
                <c:pt idx="8">
                  <c:v>435</c:v>
                </c:pt>
                <c:pt idx="9">
                  <c:v>370</c:v>
                </c:pt>
              </c:numCache>
            </c:numRef>
          </c:val>
          <c:extLst>
            <c:ext xmlns:c16="http://schemas.microsoft.com/office/drawing/2014/chart" uri="{C3380CC4-5D6E-409C-BE32-E72D297353CC}">
              <c16:uniqueId val="{00000002-9AF3-46C8-BB52-1428929FC430}"/>
            </c:ext>
          </c:extLst>
        </c:ser>
        <c:ser>
          <c:idx val="63"/>
          <c:order val="63"/>
          <c:tx>
            <c:v>Víctimas Explotación sexual CAM</c:v>
          </c:tx>
          <c:spPr>
            <a:solidFill>
              <a:srgbClr val="65D7FF"/>
            </a:solidFill>
            <a:ln>
              <a:solidFill>
                <a:srgbClr val="65D7FF"/>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65D7FF"/>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ext>
              </c:extLst>
              <c:f>'3.TRATA MUJERES'!$L$2:$U$2</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MUJERES'!$G$67:$U$67</c15:sqref>
                  </c15:fullRef>
                </c:ext>
              </c:extLst>
              <c:f>'3.TRATA MUJERES'!$L$67:$U$67</c:f>
              <c:numCache>
                <c:formatCode>General</c:formatCode>
                <c:ptCount val="10"/>
                <c:pt idx="5" formatCode="0">
                  <c:v>4</c:v>
                </c:pt>
                <c:pt idx="6" formatCode="0">
                  <c:v>3</c:v>
                </c:pt>
                <c:pt idx="7" formatCode="0">
                  <c:v>7</c:v>
                </c:pt>
                <c:pt idx="8" formatCode="0">
                  <c:v>21</c:v>
                </c:pt>
                <c:pt idx="9" formatCode="0">
                  <c:v>17</c:v>
                </c:pt>
              </c:numCache>
            </c:numRef>
          </c:val>
          <c:extLst>
            <c:ext xmlns:c16="http://schemas.microsoft.com/office/drawing/2014/chart" uri="{C3380CC4-5D6E-409C-BE32-E72D297353CC}">
              <c16:uniqueId val="{00000003-9AF3-46C8-BB52-1428929FC430}"/>
            </c:ext>
          </c:extLst>
        </c:ser>
        <c:dLbls>
          <c:showLegendKey val="0"/>
          <c:showVal val="1"/>
          <c:showCatName val="0"/>
          <c:showSerName val="0"/>
          <c:showPercent val="0"/>
          <c:showBubbleSize val="0"/>
        </c:dLbls>
        <c:gapWidth val="25"/>
        <c:axId val="1003298536"/>
        <c:axId val="1003296376"/>
        <c:extLst>
          <c:ext xmlns:c15="http://schemas.microsoft.com/office/drawing/2012/chart" uri="{02D57815-91ED-43cb-92C2-25804820EDAC}">
            <c15:filteredBarSeries>
              <c15:ser>
                <c:idx val="1"/>
                <c:order val="1"/>
                <c:tx>
                  <c:strRef>
                    <c:extLst>
                      <c:ext uri="{02D57815-91ED-43cb-92C2-25804820EDAC}">
                        <c15:formulaRef>
                          <c15:sqref>'3.TRATA MUJERES'!$F$4</c15:sqref>
                        </c15:formulaRef>
                      </c:ext>
                    </c:extLst>
                    <c:strCache>
                      <c:ptCount val="1"/>
                      <c:pt idx="0">
                        <c:v>Total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ullRef>
                          <c15:sqref>'3.TRATA MUJERES'!$G$4:$U$4</c15:sqref>
                        </c15:fullRef>
                        <c15:formulaRef>
                          <c15:sqref>'3.TRATA MUJERES'!$L$4:$U$4</c15:sqref>
                        </c15:formulaRef>
                      </c:ext>
                    </c:extLst>
                    <c:numCache>
                      <c:formatCode>General</c:formatCode>
                      <c:ptCount val="10"/>
                      <c:pt idx="0">
                        <c:v>146</c:v>
                      </c:pt>
                      <c:pt idx="1">
                        <c:v>130</c:v>
                      </c:pt>
                      <c:pt idx="2">
                        <c:v>142</c:v>
                      </c:pt>
                      <c:pt idx="3">
                        <c:v>146</c:v>
                      </c:pt>
                      <c:pt idx="4">
                        <c:v>122</c:v>
                      </c:pt>
                      <c:pt idx="5">
                        <c:v>289</c:v>
                      </c:pt>
                      <c:pt idx="6">
                        <c:v>157</c:v>
                      </c:pt>
                      <c:pt idx="7">
                        <c:v>134</c:v>
                      </c:pt>
                      <c:pt idx="8">
                        <c:v>125</c:v>
                      </c:pt>
                      <c:pt idx="9">
                        <c:v>291</c:v>
                      </c:pt>
                    </c:numCache>
                  </c:numRef>
                </c:val>
                <c:extLst>
                  <c:ext xmlns:c16="http://schemas.microsoft.com/office/drawing/2014/chart" uri="{C3380CC4-5D6E-409C-BE32-E72D297353CC}">
                    <c16:uniqueId val="{00000004-9AF3-46C8-BB52-1428929FC43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'3.TRATA MUJERES'!$F$5</c15:sqref>
                        </c15:formulaRef>
                      </c:ext>
                    </c:extLst>
                    <c:strCache>
                      <c:ptCount val="1"/>
                      <c:pt idx="0">
                        <c:v>Mujeres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MUJERES'!$G$5:$U$5</c15:sqref>
                        </c15:fullRef>
                        <c15:formulaRef>
                          <c15:sqref>'3.TRATA MUJERES'!$L$5:$U$5</c15:sqref>
                        </c15:formulaRef>
                      </c:ext>
                    </c:extLst>
                    <c:numCache>
                      <c:formatCode>General</c:formatCode>
                      <c:ptCount val="10"/>
                      <c:pt idx="0">
                        <c:v>142</c:v>
                      </c:pt>
                      <c:pt idx="1">
                        <c:v>126</c:v>
                      </c:pt>
                      <c:pt idx="2">
                        <c:v>138</c:v>
                      </c:pt>
                      <c:pt idx="3">
                        <c:v>124</c:v>
                      </c:pt>
                      <c:pt idx="4">
                        <c:v>117</c:v>
                      </c:pt>
                      <c:pt idx="5">
                        <c:v>277</c:v>
                      </c:pt>
                      <c:pt idx="6">
                        <c:v>145</c:v>
                      </c:pt>
                      <c:pt idx="7">
                        <c:v>129</c:v>
                      </c:pt>
                      <c:pt idx="8">
                        <c:v>120</c:v>
                      </c:pt>
                      <c:pt idx="9">
                        <c:v>284</c:v>
                      </c:pt>
                    </c:numCache>
                  </c:numRef>
                </c:val>
                <c:extLst xmlns:c15="http://schemas.microsoft.com/office/drawing/2012/chart">
                  <c:ext xmlns:c16="http://schemas.microsoft.com/office/drawing/2014/chart" uri="{C3380CC4-5D6E-409C-BE32-E72D297353CC}">
                    <c16:uniqueId val="{00000005-9AF3-46C8-BB52-1428929FC43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'3.TRATA MUJERES'!$F$6</c15:sqref>
                        </c15:formulaRef>
                      </c:ext>
                    </c:extLst>
                    <c:strCache>
                      <c:ptCount val="1"/>
                      <c:pt idx="0">
                        <c:v>Hombres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MUJERES'!$G$6:$U$6</c15:sqref>
                        </c15:fullRef>
                        <c15:formulaRef>
                          <c15:sqref>'3.TRATA MUJERES'!$L$6:$U$6</c15:sqref>
                        </c15:formulaRef>
                      </c:ext>
                    </c:extLst>
                    <c:numCache>
                      <c:formatCode>General</c:formatCode>
                      <c:ptCount val="10"/>
                      <c:pt idx="0" formatCode="#,##0">
                        <c:v>4</c:v>
                      </c:pt>
                      <c:pt idx="1" formatCode="#,##0">
                        <c:v>4</c:v>
                      </c:pt>
                      <c:pt idx="2" formatCode="#,##0">
                        <c:v>4</c:v>
                      </c:pt>
                      <c:pt idx="3" formatCode="#,##0">
                        <c:v>22</c:v>
                      </c:pt>
                      <c:pt idx="4" formatCode="#,##0">
                        <c:v>5</c:v>
                      </c:pt>
                      <c:pt idx="5">
                        <c:v>12</c:v>
                      </c:pt>
                      <c:pt idx="6">
                        <c:v>12</c:v>
                      </c:pt>
                      <c:pt idx="7" formatCode="#,##0">
                        <c:v>5</c:v>
                      </c:pt>
                      <c:pt idx="8" formatCode="#,##0">
                        <c:v>5</c:v>
                      </c:pt>
                      <c:pt idx="9" formatCode="#,##0">
                        <c:v>7</c:v>
                      </c:pt>
                    </c:numCache>
                  </c:numRef>
                </c:val>
                <c:extLst xmlns:c15="http://schemas.microsoft.com/office/drawing/2012/chart">
                  <c:ext xmlns:c16="http://schemas.microsoft.com/office/drawing/2014/chart" uri="{C3380CC4-5D6E-409C-BE32-E72D297353CC}">
                    <c16:uniqueId val="{00000006-9AF3-46C8-BB52-1428929FC43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'3.TRATA MUJERES'!$F$7</c15:sqref>
                        </c15:formulaRef>
                      </c:ext>
                    </c:extLst>
                    <c:strCache>
                      <c:ptCount val="1"/>
                      <c:pt idx="0">
                        <c:v>Mujeres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MUJERES'!$G$7:$U$7</c15:sqref>
                        </c15:fullRef>
                        <c15:formulaRef>
                          <c15:sqref>'3.TRATA MUJERES'!$L$7:$U$7</c15:sqref>
                        </c15:formulaRef>
                      </c:ext>
                    </c:extLst>
                    <c:numCache>
                      <c:formatCode>General</c:formatCode>
                      <c:ptCount val="10"/>
                      <c:pt idx="0" formatCode="0.0%">
                        <c:v>0.97299999999999998</c:v>
                      </c:pt>
                      <c:pt idx="1" formatCode="0.0%">
                        <c:v>0.96899999999999997</c:v>
                      </c:pt>
                      <c:pt idx="2" formatCode="0.0%">
                        <c:v>0.97199999999999998</c:v>
                      </c:pt>
                      <c:pt idx="3" formatCode="0.0%">
                        <c:v>0.84899999999999998</c:v>
                      </c:pt>
                      <c:pt idx="4" formatCode="0.0%">
                        <c:v>0.95899999999999996</c:v>
                      </c:pt>
                      <c:pt idx="5" formatCode="0.0%">
                        <c:v>0.95840000000000003</c:v>
                      </c:pt>
                      <c:pt idx="6" formatCode="0.0%">
                        <c:v>0.92349999999999999</c:v>
                      </c:pt>
                      <c:pt idx="7" formatCode="0.0%">
                        <c:v>0.96260000000000001</c:v>
                      </c:pt>
                      <c:pt idx="8" formatCode="0.0%">
                        <c:v>0.96</c:v>
                      </c:pt>
                      <c:pt idx="9" formatCode="0.0%">
                        <c:v>0.97594501718213056</c:v>
                      </c:pt>
                    </c:numCache>
                  </c:numRef>
                </c:val>
                <c:extLst xmlns:c15="http://schemas.microsoft.com/office/drawing/2012/chart">
                  <c:ext xmlns:c16="http://schemas.microsoft.com/office/drawing/2014/chart" uri="{C3380CC4-5D6E-409C-BE32-E72D297353CC}">
                    <c16:uniqueId val="{00000007-9AF3-46C8-BB52-1428929FC43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'3.TRATA MUJERES'!$F$8</c15:sqref>
                        </c15:formulaRef>
                      </c:ext>
                    </c:extLst>
                    <c:strCache>
                      <c:ptCount val="1"/>
                      <c:pt idx="0">
                        <c:v>Hombres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MUJERES'!$G$8:$U$8</c15:sqref>
                        </c15:fullRef>
                        <c15:formulaRef>
                          <c15:sqref>'3.TRATA MUJERES'!$L$8:$U$8</c15:sqref>
                        </c15:formulaRef>
                      </c:ext>
                    </c:extLst>
                    <c:numCache>
                      <c:formatCode>General</c:formatCode>
                      <c:ptCount val="10"/>
                      <c:pt idx="0" formatCode="0.0%">
                        <c:v>2.7E-2</c:v>
                      </c:pt>
                      <c:pt idx="1" formatCode="0.0%">
                        <c:v>3.1E-2</c:v>
                      </c:pt>
                      <c:pt idx="2" formatCode="0.0%">
                        <c:v>2.8000000000000001E-2</c:v>
                      </c:pt>
                      <c:pt idx="3" formatCode="0.0%">
                        <c:v>0.151</c:v>
                      </c:pt>
                      <c:pt idx="4" formatCode="0.0%">
                        <c:v>4.1000000000000002E-2</c:v>
                      </c:pt>
                      <c:pt idx="5" formatCode="0.0%">
                        <c:v>4.1500000000000002E-2</c:v>
                      </c:pt>
                      <c:pt idx="6" formatCode="0.0%">
                        <c:v>7.6399999999999996E-2</c:v>
                      </c:pt>
                      <c:pt idx="7" formatCode="0.0%">
                        <c:v>3.73E-2</c:v>
                      </c:pt>
                      <c:pt idx="8" formatCode="0.0%">
                        <c:v>0.04</c:v>
                      </c:pt>
                      <c:pt idx="9" formatCode="0.0%">
                        <c:v>2.4054982817869417E-2</c:v>
                      </c:pt>
                    </c:numCache>
                  </c:numRef>
                </c:val>
                <c:extLst xmlns:c15="http://schemas.microsoft.com/office/drawing/2012/chart">
                  <c:ext xmlns:c16="http://schemas.microsoft.com/office/drawing/2014/chart" uri="{C3380CC4-5D6E-409C-BE32-E72D297353CC}">
                    <c16:uniqueId val="{00000008-9AF3-46C8-BB52-1428929FC43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'3.TRATA MUJERES'!$F$9</c15:sqref>
                        </c15:formulaRef>
                      </c:ext>
                    </c:extLst>
                    <c:strCache>
                      <c:ptCount val="1"/>
                      <c:pt idx="0">
                        <c:v>Total</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MUJERES'!$G$9:$U$9</c15:sqref>
                        </c15:fullRef>
                        <c15:formulaRef>
                          <c15:sqref>'3.TRATA MUJERES'!$L$9:$U$9</c15:sqref>
                        </c15:formulaRef>
                      </c:ext>
                    </c:extLst>
                    <c:numCache>
                      <c:formatCode>General</c:formatCode>
                      <c:ptCount val="10"/>
                      <c:pt idx="0">
                        <c:v>7</c:v>
                      </c:pt>
                      <c:pt idx="1">
                        <c:v>3</c:v>
                      </c:pt>
                      <c:pt idx="2">
                        <c:v>6</c:v>
                      </c:pt>
                      <c:pt idx="3">
                        <c:v>9</c:v>
                      </c:pt>
                      <c:pt idx="4">
                        <c:v>6</c:v>
                      </c:pt>
                      <c:pt idx="5">
                        <c:v>5</c:v>
                      </c:pt>
                      <c:pt idx="6">
                        <c:v>3</c:v>
                      </c:pt>
                      <c:pt idx="7">
                        <c:v>2</c:v>
                      </c:pt>
                      <c:pt idx="8">
                        <c:v>4</c:v>
                      </c:pt>
                      <c:pt idx="9">
                        <c:v>3</c:v>
                      </c:pt>
                    </c:numCache>
                  </c:numRef>
                </c:val>
                <c:extLst xmlns:c15="http://schemas.microsoft.com/office/drawing/2012/chart">
                  <c:ext xmlns:c16="http://schemas.microsoft.com/office/drawing/2014/chart" uri="{C3380CC4-5D6E-409C-BE32-E72D297353CC}">
                    <c16:uniqueId val="{00000009-9AF3-46C8-BB52-1428929FC430}"/>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'3.TRATA MUJERES'!$F$10</c15:sqref>
                        </c15:formulaRef>
                      </c:ext>
                    </c:extLst>
                    <c:strCache>
                      <c:ptCount val="1"/>
                      <c:pt idx="0">
                        <c:v>Niñas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MUJERES'!$G$10:$U$10</c15:sqref>
                        </c15:fullRef>
                        <c15:formulaRef>
                          <c15:sqref>'3.TRATA MUJERES'!$L$10:$U$10</c15:sqref>
                        </c15:formulaRef>
                      </c:ext>
                    </c:extLst>
                    <c:numCache>
                      <c:formatCode>General</c:formatCode>
                      <c:ptCount val="10"/>
                      <c:pt idx="0">
                        <c:v>4</c:v>
                      </c:pt>
                      <c:pt idx="1">
                        <c:v>3</c:v>
                      </c:pt>
                      <c:pt idx="2">
                        <c:v>6</c:v>
                      </c:pt>
                      <c:pt idx="3">
                        <c:v>9</c:v>
                      </c:pt>
                      <c:pt idx="4">
                        <c:v>6</c:v>
                      </c:pt>
                      <c:pt idx="5">
                        <c:v>5</c:v>
                      </c:pt>
                      <c:pt idx="6">
                        <c:v>2</c:v>
                      </c:pt>
                      <c:pt idx="7">
                        <c:v>2</c:v>
                      </c:pt>
                      <c:pt idx="8">
                        <c:v>4</c:v>
                      </c:pt>
                      <c:pt idx="9">
                        <c:v>3</c:v>
                      </c:pt>
                    </c:numCache>
                  </c:numRef>
                </c:val>
                <c:extLst xmlns:c15="http://schemas.microsoft.com/office/drawing/2012/chart">
                  <c:ext xmlns:c16="http://schemas.microsoft.com/office/drawing/2014/chart" uri="{C3380CC4-5D6E-409C-BE32-E72D297353CC}">
                    <c16:uniqueId val="{0000000A-9AF3-46C8-BB52-1428929FC43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'3.TRATA MUJERES'!$F$11</c15:sqref>
                        </c15:formulaRef>
                      </c:ext>
                    </c:extLst>
                    <c:strCache>
                      <c:ptCount val="1"/>
                      <c:pt idx="0">
                        <c:v>Niños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MUJERES'!$G$11:$U$11</c15:sqref>
                        </c15:fullRef>
                        <c15:formulaRef>
                          <c15:sqref>'3.TRATA MUJERES'!$L$11:$U$11</c15:sqref>
                        </c15:formulaRef>
                      </c:ext>
                    </c:extLst>
                    <c:numCache>
                      <c:formatCode>General</c:formatCode>
                      <c:ptCount val="10"/>
                      <c:pt idx="0">
                        <c:v>3</c:v>
                      </c:pt>
                      <c:pt idx="1">
                        <c:v>0</c:v>
                      </c:pt>
                      <c:pt idx="2">
                        <c:v>0</c:v>
                      </c:pt>
                      <c:pt idx="3">
                        <c:v>0</c:v>
                      </c:pt>
                      <c:pt idx="4">
                        <c:v>0</c:v>
                      </c:pt>
                      <c:pt idx="5">
                        <c:v>0</c:v>
                      </c:pt>
                      <c:pt idx="6">
                        <c:v>1</c:v>
                      </c:pt>
                      <c:pt idx="7">
                        <c:v>0</c:v>
                      </c:pt>
                      <c:pt idx="8">
                        <c:v>0</c:v>
                      </c:pt>
                      <c:pt idx="9">
                        <c:v>0</c:v>
                      </c:pt>
                    </c:numCache>
                  </c:numRef>
                </c:val>
                <c:extLst xmlns:c15="http://schemas.microsoft.com/office/drawing/2012/chart">
                  <c:ext xmlns:c16="http://schemas.microsoft.com/office/drawing/2014/chart" uri="{C3380CC4-5D6E-409C-BE32-E72D297353CC}">
                    <c16:uniqueId val="{0000000B-9AF3-46C8-BB52-1428929FC430}"/>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'3.TRATA MUJERES'!$F$12</c15:sqref>
                        </c15:formulaRef>
                      </c:ext>
                    </c:extLst>
                    <c:strCache>
                      <c:ptCount val="1"/>
                      <c:pt idx="0">
                        <c:v>Niñas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MUJERES'!$G$12:$U$12</c15:sqref>
                        </c15:fullRef>
                        <c15:formulaRef>
                          <c15:sqref>'3.TRATA MUJERES'!$L$12:$U$12</c15:sqref>
                        </c15:formulaRef>
                      </c:ext>
                    </c:extLst>
                    <c:numCache>
                      <c:formatCode>General</c:formatCode>
                      <c:ptCount val="10"/>
                      <c:pt idx="0" formatCode="0.0%">
                        <c:v>0.57099999999999995</c:v>
                      </c:pt>
                      <c:pt idx="1" formatCode="0.0%">
                        <c:v>1</c:v>
                      </c:pt>
                      <c:pt idx="2" formatCode="0.0%">
                        <c:v>1</c:v>
                      </c:pt>
                      <c:pt idx="3" formatCode="0.0%">
                        <c:v>1</c:v>
                      </c:pt>
                      <c:pt idx="4" formatCode="0.0%">
                        <c:v>1</c:v>
                      </c:pt>
                      <c:pt idx="5" formatCode="0.0%">
                        <c:v>1</c:v>
                      </c:pt>
                      <c:pt idx="6" formatCode="0.0%">
                        <c:v>0.66700000000000004</c:v>
                      </c:pt>
                      <c:pt idx="7" formatCode="0.0%">
                        <c:v>1</c:v>
                      </c:pt>
                      <c:pt idx="8" formatCode="0.0%">
                        <c:v>1</c:v>
                      </c:pt>
                      <c:pt idx="9" formatCode="0.0%">
                        <c:v>1</c:v>
                      </c:pt>
                    </c:numCache>
                  </c:numRef>
                </c:val>
                <c:extLst xmlns:c15="http://schemas.microsoft.com/office/drawing/2012/chart">
                  <c:ext xmlns:c16="http://schemas.microsoft.com/office/drawing/2014/chart" uri="{C3380CC4-5D6E-409C-BE32-E72D297353CC}">
                    <c16:uniqueId val="{0000000C-9AF3-46C8-BB52-1428929FC430}"/>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'3.TRATA MUJERES'!$F$13</c15:sqref>
                        </c15:formulaRef>
                      </c:ext>
                    </c:extLst>
                    <c:strCache>
                      <c:ptCount val="1"/>
                      <c:pt idx="0">
                        <c:v>Niños</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MUJERES'!$G$13:$U$13</c15:sqref>
                        </c15:fullRef>
                        <c15:formulaRef>
                          <c15:sqref>'3.TRATA MUJERES'!$L$13:$U$13</c15:sqref>
                        </c15:formulaRef>
                      </c:ext>
                    </c:extLst>
                    <c:numCache>
                      <c:formatCode>General</c:formatCode>
                      <c:ptCount val="10"/>
                      <c:pt idx="0" formatCode="0.0%">
                        <c:v>0.42899999999999999</c:v>
                      </c:pt>
                      <c:pt idx="1" formatCode="0.0%">
                        <c:v>0</c:v>
                      </c:pt>
                      <c:pt idx="2" formatCode="0.0%">
                        <c:v>0</c:v>
                      </c:pt>
                      <c:pt idx="3" formatCode="0.0%">
                        <c:v>0</c:v>
                      </c:pt>
                      <c:pt idx="4" formatCode="0.0%">
                        <c:v>0</c:v>
                      </c:pt>
                      <c:pt idx="5" formatCode="0.0%">
                        <c:v>0</c:v>
                      </c:pt>
                      <c:pt idx="6" formatCode="0.0%">
                        <c:v>0.33329999999999999</c:v>
                      </c:pt>
                      <c:pt idx="7" formatCode="0.0%">
                        <c:v>0</c:v>
                      </c:pt>
                      <c:pt idx="8" formatCode="0.0%">
                        <c:v>0</c:v>
                      </c:pt>
                      <c:pt idx="9" formatCode="0.0%">
                        <c:v>0</c:v>
                      </c:pt>
                    </c:numCache>
                  </c:numRef>
                </c:val>
                <c:extLst xmlns:c15="http://schemas.microsoft.com/office/drawing/2012/chart">
                  <c:ext xmlns:c16="http://schemas.microsoft.com/office/drawing/2014/chart" uri="{C3380CC4-5D6E-409C-BE32-E72D297353CC}">
                    <c16:uniqueId val="{0000000D-9AF3-46C8-BB52-1428929FC430}"/>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'3.TRATA MUJERES'!$F$14</c15:sqref>
                        </c15:formulaRef>
                      </c:ext>
                    </c:extLst>
                    <c:strCache>
                      <c:ptCount val="1"/>
                      <c:pt idx="0">
                        <c:v>Colombia</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MUJERES'!$G$14:$U$14</c15:sqref>
                        </c15:fullRef>
                        <c15:formulaRef>
                          <c15:sqref>'3.TRATA MUJERES'!$L$14:$U$14</c15:sqref>
                        </c15:formulaRef>
                      </c:ext>
                    </c:extLst>
                    <c:numCache>
                      <c:formatCode>General</c:formatCode>
                      <c:ptCount val="10"/>
                      <c:pt idx="0" formatCode="0">
                        <c:v>1</c:v>
                      </c:pt>
                      <c:pt idx="1" formatCode="0">
                        <c:v>6</c:v>
                      </c:pt>
                      <c:pt idx="2" formatCode="0">
                        <c:v>1</c:v>
                      </c:pt>
                      <c:pt idx="3" formatCode="0">
                        <c:v>1</c:v>
                      </c:pt>
                      <c:pt idx="4" formatCode="0">
                        <c:v>19</c:v>
                      </c:pt>
                      <c:pt idx="5" formatCode="0">
                        <c:v>59</c:v>
                      </c:pt>
                      <c:pt idx="6" formatCode="0">
                        <c:v>61</c:v>
                      </c:pt>
                      <c:pt idx="7" formatCode="0">
                        <c:v>49</c:v>
                      </c:pt>
                      <c:pt idx="8" formatCode="0">
                        <c:v>37</c:v>
                      </c:pt>
                      <c:pt idx="9" formatCode="0">
                        <c:v>137</c:v>
                      </c:pt>
                    </c:numCache>
                  </c:numRef>
                </c:val>
                <c:extLst xmlns:c15="http://schemas.microsoft.com/office/drawing/2012/chart">
                  <c:ext xmlns:c16="http://schemas.microsoft.com/office/drawing/2014/chart" uri="{C3380CC4-5D6E-409C-BE32-E72D297353CC}">
                    <c16:uniqueId val="{0000000E-9AF3-46C8-BB52-1428929FC430}"/>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'3.TRATA MUJERES'!$F$15</c15:sqref>
                        </c15:formulaRef>
                      </c:ext>
                    </c:extLst>
                    <c:strCache>
                      <c:ptCount val="1"/>
                      <c:pt idx="0">
                        <c:v>Paraguay</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MUJERES'!$G$15:$U$15</c15:sqref>
                        </c15:fullRef>
                        <c15:formulaRef>
                          <c15:sqref>'3.TRATA MUJERES'!$L$15:$U$15</c15:sqref>
                        </c15:formulaRef>
                      </c:ext>
                    </c:extLst>
                    <c:numCache>
                      <c:formatCode>General</c:formatCode>
                      <c:ptCount val="10"/>
                      <c:pt idx="0" formatCode="0">
                        <c:v>9</c:v>
                      </c:pt>
                      <c:pt idx="1" formatCode="0">
                        <c:v>10</c:v>
                      </c:pt>
                      <c:pt idx="2" formatCode="0">
                        <c:v>6</c:v>
                      </c:pt>
                      <c:pt idx="3" formatCode="0">
                        <c:v>10</c:v>
                      </c:pt>
                      <c:pt idx="4" formatCode="0">
                        <c:v>6</c:v>
                      </c:pt>
                      <c:pt idx="5" formatCode="0">
                        <c:v>24</c:v>
                      </c:pt>
                      <c:pt idx="6" formatCode="0">
                        <c:v>21</c:v>
                      </c:pt>
                      <c:pt idx="7" formatCode="0">
                        <c:v>18</c:v>
                      </c:pt>
                      <c:pt idx="8" formatCode="0">
                        <c:v>19</c:v>
                      </c:pt>
                      <c:pt idx="9" formatCode="0">
                        <c:v>32</c:v>
                      </c:pt>
                    </c:numCache>
                  </c:numRef>
                </c:val>
                <c:extLst xmlns:c15="http://schemas.microsoft.com/office/drawing/2012/chart">
                  <c:ext xmlns:c16="http://schemas.microsoft.com/office/drawing/2014/chart" uri="{C3380CC4-5D6E-409C-BE32-E72D297353CC}">
                    <c16:uniqueId val="{0000000F-9AF3-46C8-BB52-1428929FC430}"/>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'3.TRATA MUJERES'!$F$16</c15:sqref>
                        </c15:formulaRef>
                      </c:ext>
                    </c:extLst>
                    <c:strCache>
                      <c:ptCount val="1"/>
                      <c:pt idx="0">
                        <c:v>Venezuela</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MUJERES'!$G$16:$U$16</c15:sqref>
                        </c15:fullRef>
                        <c15:formulaRef>
                          <c15:sqref>'3.TRATA MUJERES'!$L$16:$U$16</c15:sqref>
                        </c15:formulaRef>
                      </c:ext>
                    </c:extLst>
                    <c:numCache>
                      <c:formatCode>General</c:formatCode>
                      <c:ptCount val="10"/>
                      <c:pt idx="0" formatCode="0">
                        <c:v>1</c:v>
                      </c:pt>
                      <c:pt idx="1" formatCode="0">
                        <c:v>2</c:v>
                      </c:pt>
                      <c:pt idx="2" formatCode="0">
                        <c:v>3</c:v>
                      </c:pt>
                      <c:pt idx="3" formatCode="0">
                        <c:v>13</c:v>
                      </c:pt>
                      <c:pt idx="4" formatCode="0">
                        <c:v>18</c:v>
                      </c:pt>
                      <c:pt idx="5" formatCode="0">
                        <c:v>72</c:v>
                      </c:pt>
                      <c:pt idx="6" formatCode="0">
                        <c:v>13</c:v>
                      </c:pt>
                      <c:pt idx="7" formatCode="0">
                        <c:v>13</c:v>
                      </c:pt>
                      <c:pt idx="8" formatCode="0">
                        <c:v>16</c:v>
                      </c:pt>
                      <c:pt idx="9" formatCode="0">
                        <c:v>44</c:v>
                      </c:pt>
                    </c:numCache>
                  </c:numRef>
                </c:val>
                <c:extLst xmlns:c15="http://schemas.microsoft.com/office/drawing/2012/chart">
                  <c:ext xmlns:c16="http://schemas.microsoft.com/office/drawing/2014/chart" uri="{C3380CC4-5D6E-409C-BE32-E72D297353CC}">
                    <c16:uniqueId val="{00000010-9AF3-46C8-BB52-1428929FC430}"/>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'3.TRATA MUJERES'!$F$17</c15:sqref>
                        </c15:formulaRef>
                      </c:ext>
                    </c:extLst>
                    <c:strCache>
                      <c:ptCount val="1"/>
                      <c:pt idx="0">
                        <c:v>Brasil</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MUJERES'!$G$17:$U$17</c15:sqref>
                        </c15:fullRef>
                        <c15:formulaRef>
                          <c15:sqref>'3.TRATA MUJERES'!$L$17:$U$17</c15:sqref>
                        </c15:formulaRef>
                      </c:ext>
                    </c:extLst>
                    <c:numCache>
                      <c:formatCode>General</c:formatCode>
                      <c:ptCount val="10"/>
                      <c:pt idx="0" formatCode="0">
                        <c:v>6</c:v>
                      </c:pt>
                      <c:pt idx="1" formatCode="0">
                        <c:v>5</c:v>
                      </c:pt>
                      <c:pt idx="2" formatCode="0">
                        <c:v>3</c:v>
                      </c:pt>
                      <c:pt idx="3" formatCode="0">
                        <c:v>6</c:v>
                      </c:pt>
                      <c:pt idx="4" formatCode="0">
                        <c:v>5</c:v>
                      </c:pt>
                      <c:pt idx="5" formatCode="0">
                        <c:v>21</c:v>
                      </c:pt>
                      <c:pt idx="6" formatCode="0">
                        <c:v>5</c:v>
                      </c:pt>
                      <c:pt idx="7" formatCode="0">
                        <c:v>8</c:v>
                      </c:pt>
                      <c:pt idx="8" formatCode="0">
                        <c:v>10</c:v>
                      </c:pt>
                      <c:pt idx="9" formatCode="0">
                        <c:v>10</c:v>
                      </c:pt>
                    </c:numCache>
                  </c:numRef>
                </c:val>
                <c:extLst xmlns:c15="http://schemas.microsoft.com/office/drawing/2012/chart">
                  <c:ext xmlns:c16="http://schemas.microsoft.com/office/drawing/2014/chart" uri="{C3380CC4-5D6E-409C-BE32-E72D297353CC}">
                    <c16:uniqueId val="{00000011-9AF3-46C8-BB52-1428929FC430}"/>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'3.TRATA MUJERES'!$F$18</c15:sqref>
                        </c15:formulaRef>
                      </c:ext>
                    </c:extLst>
                    <c:strCache>
                      <c:ptCount val="1"/>
                      <c:pt idx="0">
                        <c:v>Perú</c:v>
                      </c:pt>
                    </c:strCache>
                  </c:strRef>
                </c:tx>
                <c:spPr>
                  <a:solidFill>
                    <a:schemeClr val="accent4">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MUJERES'!$G$18:$U$18</c15:sqref>
                        </c15:fullRef>
                        <c15:formulaRef>
                          <c15:sqref>'3.TRATA MUJERES'!$L$18:$U$18</c15:sqref>
                        </c15:formulaRef>
                      </c:ext>
                    </c:extLst>
                    <c:numCache>
                      <c:formatCode>General</c:formatCode>
                      <c:ptCount val="10"/>
                      <c:pt idx="0" formatCode="0">
                        <c:v>0</c:v>
                      </c:pt>
                      <c:pt idx="1" formatCode="0">
                        <c:v>0</c:v>
                      </c:pt>
                      <c:pt idx="2" formatCode="0">
                        <c:v>0</c:v>
                      </c:pt>
                      <c:pt idx="3" formatCode="0">
                        <c:v>0</c:v>
                      </c:pt>
                      <c:pt idx="4" formatCode="0">
                        <c:v>0</c:v>
                      </c:pt>
                      <c:pt idx="5" formatCode="0">
                        <c:v>4</c:v>
                      </c:pt>
                      <c:pt idx="6" formatCode="0">
                        <c:v>5</c:v>
                      </c:pt>
                      <c:pt idx="7" formatCode="0">
                        <c:v>2</c:v>
                      </c:pt>
                      <c:pt idx="8" formatCode="0">
                        <c:v>10</c:v>
                      </c:pt>
                      <c:pt idx="9" formatCode="0">
                        <c:v>1</c:v>
                      </c:pt>
                    </c:numCache>
                  </c:numRef>
                </c:val>
                <c:extLst xmlns:c15="http://schemas.microsoft.com/office/drawing/2012/chart">
                  <c:ext xmlns:c16="http://schemas.microsoft.com/office/drawing/2014/chart" uri="{C3380CC4-5D6E-409C-BE32-E72D297353CC}">
                    <c16:uniqueId val="{00000012-9AF3-46C8-BB52-1428929FC430}"/>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'3.TRATA MUJERES'!$F$19</c15:sqref>
                        </c15:formulaRef>
                      </c:ext>
                    </c:extLst>
                    <c:strCache>
                      <c:ptCount val="1"/>
                      <c:pt idx="0">
                        <c:v>España</c:v>
                      </c:pt>
                    </c:strCache>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MUJERES'!$G$19:$U$19</c15:sqref>
                        </c15:fullRef>
                        <c15:formulaRef>
                          <c15:sqref>'3.TRATA MUJERES'!$L$19:$U$19</c15:sqref>
                        </c15:formulaRef>
                      </c:ext>
                    </c:extLst>
                    <c:numCache>
                      <c:formatCode>General</c:formatCode>
                      <c:ptCount val="10"/>
                      <c:pt idx="0" formatCode="0">
                        <c:v>10</c:v>
                      </c:pt>
                      <c:pt idx="1" formatCode="0">
                        <c:v>19</c:v>
                      </c:pt>
                      <c:pt idx="2" formatCode="0">
                        <c:v>3</c:v>
                      </c:pt>
                      <c:pt idx="3" formatCode="0">
                        <c:v>4</c:v>
                      </c:pt>
                      <c:pt idx="4" formatCode="0">
                        <c:v>4</c:v>
                      </c:pt>
                      <c:pt idx="5" formatCode="0">
                        <c:v>12</c:v>
                      </c:pt>
                      <c:pt idx="6" formatCode="0">
                        <c:v>4</c:v>
                      </c:pt>
                      <c:pt idx="7" formatCode="0">
                        <c:v>5</c:v>
                      </c:pt>
                      <c:pt idx="8" formatCode="0">
                        <c:v>6</c:v>
                      </c:pt>
                      <c:pt idx="9" formatCode="0">
                        <c:v>14</c:v>
                      </c:pt>
                    </c:numCache>
                  </c:numRef>
                </c:val>
                <c:extLst xmlns:c15="http://schemas.microsoft.com/office/drawing/2012/chart">
                  <c:ext xmlns:c16="http://schemas.microsoft.com/office/drawing/2014/chart" uri="{C3380CC4-5D6E-409C-BE32-E72D297353CC}">
                    <c16:uniqueId val="{00000013-9AF3-46C8-BB52-1428929FC430}"/>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'3.TRATA MUJERES'!$F$20</c15:sqref>
                        </c15:formulaRef>
                      </c:ext>
                    </c:extLst>
                    <c:strCache>
                      <c:ptCount val="1"/>
                      <c:pt idx="0">
                        <c:v>Rumanía</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MUJERES'!$G$20:$U$20</c15:sqref>
                        </c15:fullRef>
                        <c15:formulaRef>
                          <c15:sqref>'3.TRATA MUJERES'!$L$20:$U$20</c15:sqref>
                        </c15:formulaRef>
                      </c:ext>
                    </c:extLst>
                    <c:numCache>
                      <c:formatCode>General</c:formatCode>
                      <c:ptCount val="10"/>
                      <c:pt idx="0" formatCode="0">
                        <c:v>77</c:v>
                      </c:pt>
                      <c:pt idx="1" formatCode="0">
                        <c:v>23</c:v>
                      </c:pt>
                      <c:pt idx="2" formatCode="0">
                        <c:v>38</c:v>
                      </c:pt>
                      <c:pt idx="3" formatCode="0">
                        <c:v>26</c:v>
                      </c:pt>
                      <c:pt idx="4" formatCode="0">
                        <c:v>17</c:v>
                      </c:pt>
                      <c:pt idx="5" formatCode="0">
                        <c:v>29</c:v>
                      </c:pt>
                      <c:pt idx="6" formatCode="0">
                        <c:v>14</c:v>
                      </c:pt>
                      <c:pt idx="7" formatCode="0">
                        <c:v>16</c:v>
                      </c:pt>
                      <c:pt idx="8" formatCode="0">
                        <c:v>5</c:v>
                      </c:pt>
                      <c:pt idx="9" formatCode="0">
                        <c:v>18</c:v>
                      </c:pt>
                    </c:numCache>
                  </c:numRef>
                </c:val>
                <c:extLst xmlns:c15="http://schemas.microsoft.com/office/drawing/2012/chart">
                  <c:ext xmlns:c16="http://schemas.microsoft.com/office/drawing/2014/chart" uri="{C3380CC4-5D6E-409C-BE32-E72D297353CC}">
                    <c16:uniqueId val="{00000014-9AF3-46C8-BB52-1428929FC430}"/>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'3.TRATA MUJERES'!$F$21</c15:sqref>
                        </c15:formulaRef>
                      </c:ext>
                    </c:extLst>
                    <c:strCache>
                      <c:ptCount val="1"/>
                      <c:pt idx="0">
                        <c:v>Rep. Dominicana</c:v>
                      </c:pt>
                    </c:strCache>
                  </c:strRef>
                </c:tx>
                <c:spPr>
                  <a:solidFill>
                    <a:schemeClr val="accent1">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MUJERES'!$G$21:$U$21</c15:sqref>
                        </c15:fullRef>
                        <c15:formulaRef>
                          <c15:sqref>'3.TRATA MUJERES'!$L$21:$U$21</c15:sqref>
                        </c15:formulaRef>
                      </c:ext>
                    </c:extLst>
                    <c:numCache>
                      <c:formatCode>General</c:formatCode>
                      <c:ptCount val="10"/>
                      <c:pt idx="0">
                        <c:v>4</c:v>
                      </c:pt>
                      <c:pt idx="1" formatCode="0">
                        <c:v>4</c:v>
                      </c:pt>
                      <c:pt idx="2" formatCode="0">
                        <c:v>0</c:v>
                      </c:pt>
                      <c:pt idx="3" formatCode="0">
                        <c:v>3</c:v>
                      </c:pt>
                      <c:pt idx="4" formatCode="0">
                        <c:v>3</c:v>
                      </c:pt>
                      <c:pt idx="5" formatCode="0">
                        <c:v>7</c:v>
                      </c:pt>
                      <c:pt idx="6" formatCode="0">
                        <c:v>3</c:v>
                      </c:pt>
                      <c:pt idx="7" formatCode="0">
                        <c:v>2</c:v>
                      </c:pt>
                      <c:pt idx="8" formatCode="0">
                        <c:v>4</c:v>
                      </c:pt>
                      <c:pt idx="9" formatCode="0">
                        <c:v>9</c:v>
                      </c:pt>
                    </c:numCache>
                  </c:numRef>
                </c:val>
                <c:extLst xmlns:c15="http://schemas.microsoft.com/office/drawing/2012/chart">
                  <c:ext xmlns:c16="http://schemas.microsoft.com/office/drawing/2014/chart" uri="{C3380CC4-5D6E-409C-BE32-E72D297353CC}">
                    <c16:uniqueId val="{00000015-9AF3-46C8-BB52-1428929FC430}"/>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'3.TRATA MUJERES'!$F$22</c15:sqref>
                        </c15:formulaRef>
                      </c:ext>
                    </c:extLst>
                    <c:strCache>
                      <c:ptCount val="1"/>
                      <c:pt idx="0">
                        <c:v>Marruecos</c:v>
                      </c:pt>
                    </c:strCache>
                  </c:strRef>
                </c:tx>
                <c:spPr>
                  <a:solidFill>
                    <a:schemeClr val="accent2">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MUJERES'!$G$22:$U$22</c15:sqref>
                        </c15:fullRef>
                        <c15:formulaRef>
                          <c15:sqref>'3.TRATA MUJERES'!$L$22:$U$22</c15:sqref>
                        </c15:formulaRef>
                      </c:ext>
                    </c:extLst>
                    <c:numCache>
                      <c:formatCode>General</c:formatCode>
                      <c:ptCount val="10"/>
                      <c:pt idx="0" formatCode="0">
                        <c:v>4</c:v>
                      </c:pt>
                      <c:pt idx="1" formatCode="0">
                        <c:v>0</c:v>
                      </c:pt>
                      <c:pt idx="2" formatCode="0">
                        <c:v>0</c:v>
                      </c:pt>
                      <c:pt idx="3" formatCode="0">
                        <c:v>0</c:v>
                      </c:pt>
                      <c:pt idx="4" formatCode="0">
                        <c:v>0</c:v>
                      </c:pt>
                      <c:pt idx="5" formatCode="0">
                        <c:v>2</c:v>
                      </c:pt>
                      <c:pt idx="6" formatCode="0">
                        <c:v>5</c:v>
                      </c:pt>
                      <c:pt idx="7" formatCode="0">
                        <c:v>1</c:v>
                      </c:pt>
                      <c:pt idx="8" formatCode="0">
                        <c:v>4</c:v>
                      </c:pt>
                      <c:pt idx="9" formatCode="0">
                        <c:v>4</c:v>
                      </c:pt>
                    </c:numCache>
                  </c:numRef>
                </c:val>
                <c:extLst xmlns:c15="http://schemas.microsoft.com/office/drawing/2012/chart">
                  <c:ext xmlns:c16="http://schemas.microsoft.com/office/drawing/2014/chart" uri="{C3380CC4-5D6E-409C-BE32-E72D297353CC}">
                    <c16:uniqueId val="{00000016-9AF3-46C8-BB52-1428929FC430}"/>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'3.TRATA MUJERES'!$F$23</c15:sqref>
                        </c15:formulaRef>
                      </c:ext>
                    </c:extLst>
                    <c:strCache>
                      <c:ptCount val="1"/>
                      <c:pt idx="0">
                        <c:v>Nigeria</c:v>
                      </c:pt>
                    </c:strCache>
                  </c:strRef>
                </c:tx>
                <c:spPr>
                  <a:solidFill>
                    <a:schemeClr val="accent3">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MUJERES'!$G$23:$U$23</c15:sqref>
                        </c15:fullRef>
                        <c15:formulaRef>
                          <c15:sqref>'3.TRATA MUJERES'!$L$23:$U$23</c15:sqref>
                        </c15:formulaRef>
                      </c:ext>
                    </c:extLst>
                    <c:numCache>
                      <c:formatCode>General</c:formatCode>
                      <c:ptCount val="10"/>
                      <c:pt idx="0" formatCode="0">
                        <c:v>16</c:v>
                      </c:pt>
                      <c:pt idx="1" formatCode="0">
                        <c:v>17</c:v>
                      </c:pt>
                      <c:pt idx="2" formatCode="0">
                        <c:v>37</c:v>
                      </c:pt>
                      <c:pt idx="3" formatCode="0">
                        <c:v>54</c:v>
                      </c:pt>
                      <c:pt idx="4" formatCode="0">
                        <c:v>34</c:v>
                      </c:pt>
                      <c:pt idx="5" formatCode="0">
                        <c:v>31</c:v>
                      </c:pt>
                      <c:pt idx="6" formatCode="0">
                        <c:v>9</c:v>
                      </c:pt>
                      <c:pt idx="7" formatCode="0">
                        <c:v>4</c:v>
                      </c:pt>
                      <c:pt idx="8" formatCode="0">
                        <c:v>3</c:v>
                      </c:pt>
                      <c:pt idx="9" formatCode="0">
                        <c:v>1</c:v>
                      </c:pt>
                    </c:numCache>
                  </c:numRef>
                </c:val>
                <c:extLst xmlns:c15="http://schemas.microsoft.com/office/drawing/2012/chart">
                  <c:ext xmlns:c16="http://schemas.microsoft.com/office/drawing/2014/chart" uri="{C3380CC4-5D6E-409C-BE32-E72D297353CC}">
                    <c16:uniqueId val="{00000017-9AF3-46C8-BB52-1428929FC430}"/>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'3.TRATA MUJERES'!$F$24</c15:sqref>
                        </c15:formulaRef>
                      </c:ext>
                    </c:extLst>
                    <c:strCache>
                      <c:ptCount val="1"/>
                      <c:pt idx="0">
                        <c:v>Honduras</c:v>
                      </c:pt>
                    </c:strCache>
                  </c:strRef>
                </c:tx>
                <c:spPr>
                  <a:solidFill>
                    <a:schemeClr val="accent4">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MUJERES'!$G$24:$U$24</c15:sqref>
                        </c15:fullRef>
                        <c15:formulaRef>
                          <c15:sqref>'3.TRATA MUJERES'!$L$24:$U$24</c15:sqref>
                        </c15:formulaRef>
                      </c:ext>
                    </c:extLst>
                    <c:numCache>
                      <c:formatCode>General</c:formatCode>
                      <c:ptCount val="10"/>
                      <c:pt idx="0" formatCode="0">
                        <c:v>0</c:v>
                      </c:pt>
                      <c:pt idx="1" formatCode="0">
                        <c:v>0</c:v>
                      </c:pt>
                      <c:pt idx="2" formatCode="0">
                        <c:v>0</c:v>
                      </c:pt>
                      <c:pt idx="3" formatCode="0">
                        <c:v>2</c:v>
                      </c:pt>
                      <c:pt idx="4" formatCode="0">
                        <c:v>2</c:v>
                      </c:pt>
                      <c:pt idx="5" formatCode="0">
                        <c:v>1</c:v>
                      </c:pt>
                      <c:pt idx="6" formatCode="0">
                        <c:v>1</c:v>
                      </c:pt>
                      <c:pt idx="7" formatCode="0">
                        <c:v>4</c:v>
                      </c:pt>
                      <c:pt idx="8" formatCode="0">
                        <c:v>3</c:v>
                      </c:pt>
                      <c:pt idx="9" formatCode="0">
                        <c:v>0</c:v>
                      </c:pt>
                    </c:numCache>
                  </c:numRef>
                </c:val>
                <c:extLst xmlns:c15="http://schemas.microsoft.com/office/drawing/2012/chart">
                  <c:ext xmlns:c16="http://schemas.microsoft.com/office/drawing/2014/chart" uri="{C3380CC4-5D6E-409C-BE32-E72D297353CC}">
                    <c16:uniqueId val="{00000018-9AF3-46C8-BB52-1428929FC430}"/>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'3.TRATA MUJERES'!$F$25</c15:sqref>
                        </c15:formulaRef>
                      </c:ext>
                    </c:extLst>
                    <c:strCache>
                      <c:ptCount val="1"/>
                      <c:pt idx="0">
                        <c:v>China</c:v>
                      </c:pt>
                    </c:strCache>
                  </c:strRef>
                </c:tx>
                <c:spPr>
                  <a:solidFill>
                    <a:schemeClr val="accent5">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MUJERES'!$G$25:$U$25</c15:sqref>
                        </c15:fullRef>
                        <c15:formulaRef>
                          <c15:sqref>'3.TRATA MUJERES'!$L$25:$U$25</c15:sqref>
                        </c15:formulaRef>
                      </c:ext>
                    </c:extLst>
                    <c:numCache>
                      <c:formatCode>General</c:formatCode>
                      <c:ptCount val="10"/>
                      <c:pt idx="0" formatCode="0">
                        <c:v>5</c:v>
                      </c:pt>
                      <c:pt idx="1" formatCode="0">
                        <c:v>16</c:v>
                      </c:pt>
                      <c:pt idx="2" formatCode="0">
                        <c:v>37</c:v>
                      </c:pt>
                      <c:pt idx="3" formatCode="0">
                        <c:v>17</c:v>
                      </c:pt>
                      <c:pt idx="4" formatCode="0">
                        <c:v>1</c:v>
                      </c:pt>
                      <c:pt idx="5" formatCode="0">
                        <c:v>2</c:v>
                      </c:pt>
                      <c:pt idx="6" formatCode="0">
                        <c:v>0</c:v>
                      </c:pt>
                      <c:pt idx="7" formatCode="0">
                        <c:v>1</c:v>
                      </c:pt>
                      <c:pt idx="8" formatCode="0">
                        <c:v>2</c:v>
                      </c:pt>
                      <c:pt idx="9" formatCode="0">
                        <c:v>4</c:v>
                      </c:pt>
                    </c:numCache>
                  </c:numRef>
                </c:val>
                <c:extLst xmlns:c15="http://schemas.microsoft.com/office/drawing/2012/chart">
                  <c:ext xmlns:c16="http://schemas.microsoft.com/office/drawing/2014/chart" uri="{C3380CC4-5D6E-409C-BE32-E72D297353CC}">
                    <c16:uniqueId val="{00000019-9AF3-46C8-BB52-1428929FC430}"/>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'3.TRATA MUJERES'!$F$26</c15:sqref>
                        </c15:formulaRef>
                      </c:ext>
                    </c:extLst>
                    <c:strCache>
                      <c:ptCount val="1"/>
                      <c:pt idx="0">
                        <c:v>Ucrania</c:v>
                      </c:pt>
                    </c:strCache>
                  </c:strRef>
                </c:tx>
                <c:spPr>
                  <a:solidFill>
                    <a:schemeClr val="accent6">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MUJERES'!$G$26:$U$26</c15:sqref>
                        </c15:fullRef>
                        <c15:formulaRef>
                          <c15:sqref>'3.TRATA MUJERES'!$L$26:$U$26</c15:sqref>
                        </c15:formulaRef>
                      </c:ext>
                    </c:extLst>
                    <c:numCache>
                      <c:formatCode>General</c:formatCode>
                      <c:ptCount val="10"/>
                      <c:pt idx="0" formatCode="0">
                        <c:v>0</c:v>
                      </c:pt>
                      <c:pt idx="1" formatCode="0">
                        <c:v>0</c:v>
                      </c:pt>
                      <c:pt idx="2" formatCode="0">
                        <c:v>0</c:v>
                      </c:pt>
                      <c:pt idx="3" formatCode="0">
                        <c:v>0</c:v>
                      </c:pt>
                      <c:pt idx="4" formatCode="0">
                        <c:v>0</c:v>
                      </c:pt>
                      <c:pt idx="5" formatCode="0">
                        <c:v>10</c:v>
                      </c:pt>
                      <c:pt idx="6" formatCode="0">
                        <c:v>0</c:v>
                      </c:pt>
                      <c:pt idx="7" formatCode="0">
                        <c:v>0</c:v>
                      </c:pt>
                      <c:pt idx="8" formatCode="0">
                        <c:v>2</c:v>
                      </c:pt>
                      <c:pt idx="9" formatCode="0">
                        <c:v>0</c:v>
                      </c:pt>
                    </c:numCache>
                  </c:numRef>
                </c:val>
                <c:extLst xmlns:c15="http://schemas.microsoft.com/office/drawing/2012/chart">
                  <c:ext xmlns:c16="http://schemas.microsoft.com/office/drawing/2014/chart" uri="{C3380CC4-5D6E-409C-BE32-E72D297353CC}">
                    <c16:uniqueId val="{0000001A-9AF3-46C8-BB52-1428929FC430}"/>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'3.TRATA MUJERES'!$F$27</c15:sqref>
                        </c15:formulaRef>
                      </c:ext>
                    </c:extLst>
                    <c:strCache>
                      <c:ptCount val="1"/>
                      <c:pt idx="0">
                        <c:v>Panamá</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MUJERES'!$G$27:$U$27</c15:sqref>
                        </c15:fullRef>
                        <c15:formulaRef>
                          <c15:sqref>'3.TRATA MUJERES'!$L$27:$U$27</c15:sqref>
                        </c15:formulaRef>
                      </c:ext>
                    </c:extLst>
                    <c:numCache>
                      <c:formatCode>General</c:formatCode>
                      <c:ptCount val="10"/>
                      <c:pt idx="0" formatCode="0">
                        <c:v>0</c:v>
                      </c:pt>
                      <c:pt idx="1" formatCode="0">
                        <c:v>0</c:v>
                      </c:pt>
                      <c:pt idx="2" formatCode="0">
                        <c:v>0</c:v>
                      </c:pt>
                      <c:pt idx="3" formatCode="0">
                        <c:v>0</c:v>
                      </c:pt>
                      <c:pt idx="4" formatCode="0">
                        <c:v>0</c:v>
                      </c:pt>
                      <c:pt idx="5" formatCode="0">
                        <c:v>0</c:v>
                      </c:pt>
                      <c:pt idx="6" formatCode="0">
                        <c:v>0</c:v>
                      </c:pt>
                      <c:pt idx="7" formatCode="0">
                        <c:v>0</c:v>
                      </c:pt>
                      <c:pt idx="8" formatCode="0">
                        <c:v>2</c:v>
                      </c:pt>
                      <c:pt idx="9" formatCode="0">
                        <c:v>0</c:v>
                      </c:pt>
                    </c:numCache>
                  </c:numRef>
                </c:val>
                <c:extLst xmlns:c15="http://schemas.microsoft.com/office/drawing/2012/chart">
                  <c:ext xmlns:c16="http://schemas.microsoft.com/office/drawing/2014/chart" uri="{C3380CC4-5D6E-409C-BE32-E72D297353CC}">
                    <c16:uniqueId val="{0000001B-9AF3-46C8-BB52-1428929FC430}"/>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'3.TRATA MUJERES'!$F$28</c15:sqref>
                        </c15:formulaRef>
                      </c:ext>
                    </c:extLst>
                    <c:strCache>
                      <c:ptCount val="1"/>
                      <c:pt idx="0">
                        <c:v>Uruguay</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MUJERES'!$G$28:$U$28</c15:sqref>
                        </c15:fullRef>
                        <c15:formulaRef>
                          <c15:sqref>'3.TRATA MUJERES'!$L$28:$U$28</c15:sqref>
                        </c15:formulaRef>
                      </c:ext>
                    </c:extLst>
                    <c:numCache>
                      <c:formatCode>General</c:formatCode>
                      <c:ptCount val="10"/>
                      <c:pt idx="0" formatCode="0">
                        <c:v>0</c:v>
                      </c:pt>
                      <c:pt idx="1" formatCode="0">
                        <c:v>0</c:v>
                      </c:pt>
                      <c:pt idx="2" formatCode="0">
                        <c:v>0</c:v>
                      </c:pt>
                      <c:pt idx="3" formatCode="0">
                        <c:v>0</c:v>
                      </c:pt>
                      <c:pt idx="4" formatCode="0">
                        <c:v>1</c:v>
                      </c:pt>
                      <c:pt idx="5" formatCode="0">
                        <c:v>0</c:v>
                      </c:pt>
                      <c:pt idx="6" formatCode="0">
                        <c:v>1</c:v>
                      </c:pt>
                      <c:pt idx="7" formatCode="0">
                        <c:v>4</c:v>
                      </c:pt>
                      <c:pt idx="8" formatCode="0">
                        <c:v>1</c:v>
                      </c:pt>
                      <c:pt idx="9" formatCode="0">
                        <c:v>3</c:v>
                      </c:pt>
                    </c:numCache>
                  </c:numRef>
                </c:val>
                <c:extLst xmlns:c15="http://schemas.microsoft.com/office/drawing/2012/chart">
                  <c:ext xmlns:c16="http://schemas.microsoft.com/office/drawing/2014/chart" uri="{C3380CC4-5D6E-409C-BE32-E72D297353CC}">
                    <c16:uniqueId val="{0000001C-9AF3-46C8-BB52-1428929FC430}"/>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'3.TRATA MUJERES'!$F$29</c15:sqref>
                        </c15:formulaRef>
                      </c:ext>
                    </c:extLst>
                    <c:strCache>
                      <c:ptCount val="1"/>
                      <c:pt idx="0">
                        <c:v>Argentina</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MUJERES'!$G$29:$U$29</c15:sqref>
                        </c15:fullRef>
                        <c15:formulaRef>
                          <c15:sqref>'3.TRATA MUJERES'!$L$29:$U$29</c15:sqref>
                        </c15:formulaRef>
                      </c:ext>
                    </c:extLst>
                    <c:numCache>
                      <c:formatCode>General</c:formatCode>
                      <c:ptCount val="10"/>
                      <c:pt idx="0" formatCode="0">
                        <c:v>0</c:v>
                      </c:pt>
                      <c:pt idx="1" formatCode="0">
                        <c:v>0</c:v>
                      </c:pt>
                      <c:pt idx="2" formatCode="0">
                        <c:v>0</c:v>
                      </c:pt>
                      <c:pt idx="3" formatCode="0">
                        <c:v>1</c:v>
                      </c:pt>
                      <c:pt idx="4" formatCode="0">
                        <c:v>1</c:v>
                      </c:pt>
                      <c:pt idx="5" formatCode="0">
                        <c:v>0</c:v>
                      </c:pt>
                      <c:pt idx="6" formatCode="0">
                        <c:v>4</c:v>
                      </c:pt>
                      <c:pt idx="7" formatCode="0">
                        <c:v>1</c:v>
                      </c:pt>
                      <c:pt idx="8" formatCode="0">
                        <c:v>1</c:v>
                      </c:pt>
                      <c:pt idx="9" formatCode="0">
                        <c:v>2</c:v>
                      </c:pt>
                    </c:numCache>
                  </c:numRef>
                </c:val>
                <c:extLst xmlns:c15="http://schemas.microsoft.com/office/drawing/2012/chart">
                  <c:ext xmlns:c16="http://schemas.microsoft.com/office/drawing/2014/chart" uri="{C3380CC4-5D6E-409C-BE32-E72D297353CC}">
                    <c16:uniqueId val="{0000001D-9AF3-46C8-BB52-1428929FC430}"/>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'3.TRATA MUJERES'!$F$30</c15:sqref>
                        </c15:formulaRef>
                      </c:ext>
                    </c:extLst>
                    <c:strCache>
                      <c:ptCount val="1"/>
                      <c:pt idx="0">
                        <c:v>Nicaragua </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MUJERES'!$G$30:$U$30</c15:sqref>
                        </c15:fullRef>
                        <c15:formulaRef>
                          <c15:sqref>'3.TRATA MUJERES'!$L$30:$U$30</c15:sqref>
                        </c15:formulaRef>
                      </c:ext>
                    </c:extLst>
                    <c:numCache>
                      <c:formatCode>General</c:formatCode>
                      <c:ptCount val="10"/>
                      <c:pt idx="0" formatCode="0">
                        <c:v>0</c:v>
                      </c:pt>
                      <c:pt idx="1" formatCode="0">
                        <c:v>0</c:v>
                      </c:pt>
                      <c:pt idx="2" formatCode="0">
                        <c:v>0</c:v>
                      </c:pt>
                      <c:pt idx="3" formatCode="0">
                        <c:v>0</c:v>
                      </c:pt>
                      <c:pt idx="4" formatCode="0">
                        <c:v>3</c:v>
                      </c:pt>
                      <c:pt idx="5" formatCode="0">
                        <c:v>3</c:v>
                      </c:pt>
                      <c:pt idx="6" formatCode="0">
                        <c:v>2</c:v>
                      </c:pt>
                      <c:pt idx="7" formatCode="0">
                        <c:v>0</c:v>
                      </c:pt>
                      <c:pt idx="8" formatCode="0">
                        <c:v>1</c:v>
                      </c:pt>
                      <c:pt idx="9" formatCode="0">
                        <c:v>1</c:v>
                      </c:pt>
                    </c:numCache>
                  </c:numRef>
                </c:val>
                <c:extLst xmlns:c15="http://schemas.microsoft.com/office/drawing/2012/chart">
                  <c:ext xmlns:c16="http://schemas.microsoft.com/office/drawing/2014/chart" uri="{C3380CC4-5D6E-409C-BE32-E72D297353CC}">
                    <c16:uniqueId val="{0000001E-9AF3-46C8-BB52-1428929FC430}"/>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'3.TRATA MUJERES'!$F$31</c15:sqref>
                        </c15:formulaRef>
                      </c:ext>
                    </c:extLst>
                    <c:strCache>
                      <c:ptCount val="1"/>
                      <c:pt idx="0">
                        <c:v>Rep. Mali</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MUJERES'!$G$31:$U$31</c15:sqref>
                        </c15:fullRef>
                        <c15:formulaRef>
                          <c15:sqref>'3.TRATA MUJERES'!$L$31:$U$31</c15:sqref>
                        </c15:formulaRef>
                      </c:ext>
                    </c:extLst>
                    <c:numCache>
                      <c:formatCode>General</c:formatCode>
                      <c:ptCount val="10"/>
                      <c:pt idx="0" formatCode="0">
                        <c:v>0</c:v>
                      </c:pt>
                      <c:pt idx="1" formatCode="0">
                        <c:v>0</c:v>
                      </c:pt>
                      <c:pt idx="2" formatCode="0">
                        <c:v>0</c:v>
                      </c:pt>
                      <c:pt idx="3" formatCode="0">
                        <c:v>0</c:v>
                      </c:pt>
                      <c:pt idx="4" formatCode="0">
                        <c:v>0</c:v>
                      </c:pt>
                      <c:pt idx="5" formatCode="0">
                        <c:v>0</c:v>
                      </c:pt>
                      <c:pt idx="6" formatCode="0">
                        <c:v>1</c:v>
                      </c:pt>
                      <c:pt idx="7" formatCode="0">
                        <c:v>0</c:v>
                      </c:pt>
                      <c:pt idx="8" formatCode="0">
                        <c:v>1</c:v>
                      </c:pt>
                      <c:pt idx="9" formatCode="0">
                        <c:v>0</c:v>
                      </c:pt>
                    </c:numCache>
                  </c:numRef>
                </c:val>
                <c:extLst xmlns:c15="http://schemas.microsoft.com/office/drawing/2012/chart">
                  <c:ext xmlns:c16="http://schemas.microsoft.com/office/drawing/2014/chart" uri="{C3380CC4-5D6E-409C-BE32-E72D297353CC}">
                    <c16:uniqueId val="{0000001F-9AF3-46C8-BB52-1428929FC430}"/>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'3.TRATA MUJERES'!$F$32</c15:sqref>
                        </c15:formulaRef>
                      </c:ext>
                    </c:extLst>
                    <c:strCache>
                      <c:ptCount val="1"/>
                      <c:pt idx="0">
                        <c:v>Bolivia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MUJERES'!$G$32:$U$32</c15:sqref>
                        </c15:fullRef>
                        <c15:formulaRef>
                          <c15:sqref>'3.TRATA MUJERES'!$L$32:$U$32</c15:sqref>
                        </c15:formulaRef>
                      </c:ext>
                    </c:extLst>
                    <c:numCache>
                      <c:formatCode>General</c:formatCode>
                      <c:ptCount val="10"/>
                      <c:pt idx="0" formatCode="0">
                        <c:v>0</c:v>
                      </c:pt>
                      <c:pt idx="1" formatCode="0">
                        <c:v>0</c:v>
                      </c:pt>
                      <c:pt idx="2" formatCode="0">
                        <c:v>0</c:v>
                      </c:pt>
                      <c:pt idx="3" formatCode="0">
                        <c:v>1</c:v>
                      </c:pt>
                      <c:pt idx="4" formatCode="0">
                        <c:v>1</c:v>
                      </c:pt>
                      <c:pt idx="5" formatCode="0">
                        <c:v>0</c:v>
                      </c:pt>
                      <c:pt idx="6" formatCode="0">
                        <c:v>0</c:v>
                      </c:pt>
                      <c:pt idx="7" formatCode="0">
                        <c:v>0</c:v>
                      </c:pt>
                      <c:pt idx="8" formatCode="0">
                        <c:v>1</c:v>
                      </c:pt>
                      <c:pt idx="9" formatCode="0">
                        <c:v>1</c:v>
                      </c:pt>
                    </c:numCache>
                  </c:numRef>
                </c:val>
                <c:extLst xmlns:c15="http://schemas.microsoft.com/office/drawing/2012/chart">
                  <c:ext xmlns:c16="http://schemas.microsoft.com/office/drawing/2014/chart" uri="{C3380CC4-5D6E-409C-BE32-E72D297353CC}">
                    <c16:uniqueId val="{00000020-9AF3-46C8-BB52-1428929FC430}"/>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'3.TRATA MUJERES'!$F$33</c15:sqref>
                        </c15:formulaRef>
                      </c:ext>
                    </c:extLst>
                    <c:strCache>
                      <c:ptCount val="1"/>
                      <c:pt idx="0">
                        <c:v>Resto de nacionalidades</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MUJERES'!$G$33:$U$33</c15:sqref>
                        </c15:fullRef>
                        <c15:formulaRef>
                          <c15:sqref>'3.TRATA MUJERES'!$L$33:$U$33</c15:sqref>
                        </c15:formulaRef>
                      </c:ext>
                    </c:extLst>
                    <c:numCache>
                      <c:formatCode>General</c:formatCode>
                      <c:ptCount val="10"/>
                      <c:pt idx="0" formatCode="0">
                        <c:v>24</c:v>
                      </c:pt>
                      <c:pt idx="1" formatCode="0">
                        <c:v>31</c:v>
                      </c:pt>
                      <c:pt idx="2" formatCode="0">
                        <c:v>20</c:v>
                      </c:pt>
                      <c:pt idx="3" formatCode="0">
                        <c:v>18</c:v>
                      </c:pt>
                      <c:pt idx="4" formatCode="0">
                        <c:v>13</c:v>
                      </c:pt>
                      <c:pt idx="5" formatCode="0">
                        <c:v>17</c:v>
                      </c:pt>
                      <c:pt idx="6" formatCode="0">
                        <c:v>11</c:v>
                      </c:pt>
                      <c:pt idx="7" formatCode="0">
                        <c:v>8</c:v>
                      </c:pt>
                      <c:pt idx="8" formatCode="0">
                        <c:v>1</c:v>
                      </c:pt>
                      <c:pt idx="9" formatCode="0">
                        <c:v>11</c:v>
                      </c:pt>
                    </c:numCache>
                  </c:numRef>
                </c:val>
                <c:extLst xmlns:c15="http://schemas.microsoft.com/office/drawing/2012/chart">
                  <c:ext xmlns:c16="http://schemas.microsoft.com/office/drawing/2014/chart" uri="{C3380CC4-5D6E-409C-BE32-E72D297353CC}">
                    <c16:uniqueId val="{00000021-9AF3-46C8-BB52-1428929FC430}"/>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'3.TRATA MUJERES'!$F$37</c15:sqref>
                        </c15:formulaRef>
                      </c:ext>
                    </c:extLst>
                    <c:strCache>
                      <c:ptCount val="1"/>
                      <c:pt idx="0">
                        <c:v>Total</c:v>
                      </c:pt>
                    </c:strCache>
                  </c:strRef>
                </c:tx>
                <c:spPr>
                  <a:solidFill>
                    <a:schemeClr val="accent4">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MUJERES'!$G$37:$U$37</c15:sqref>
                        </c15:fullRef>
                        <c15:formulaRef>
                          <c15:sqref>'3.TRATA MUJERES'!$L$37:$U$37</c15:sqref>
                        </c15:formulaRef>
                      </c:ext>
                    </c:extLst>
                    <c:numCache>
                      <c:formatCode>General</c:formatCode>
                      <c:ptCount val="10"/>
                      <c:pt idx="5">
                        <c:v>641</c:v>
                      </c:pt>
                      <c:pt idx="6">
                        <c:v>407</c:v>
                      </c:pt>
                      <c:pt idx="7">
                        <c:v>351</c:v>
                      </c:pt>
                      <c:pt idx="8">
                        <c:v>425</c:v>
                      </c:pt>
                      <c:pt idx="9">
                        <c:v>361</c:v>
                      </c:pt>
                    </c:numCache>
                  </c:numRef>
                </c:val>
                <c:extLst xmlns:c15="http://schemas.microsoft.com/office/drawing/2012/chart">
                  <c:ext xmlns:c16="http://schemas.microsoft.com/office/drawing/2014/chart" uri="{C3380CC4-5D6E-409C-BE32-E72D297353CC}">
                    <c16:uniqueId val="{00000022-9AF3-46C8-BB52-1428929FC430}"/>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'3.TRATA MUJERES'!$F$38</c15:sqref>
                        </c15:formulaRef>
                      </c:ext>
                    </c:extLst>
                    <c:strCache>
                      <c:ptCount val="1"/>
                      <c:pt idx="0">
                        <c:v>Mujeres</c:v>
                      </c:pt>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MUJERES'!$G$38:$U$38</c15:sqref>
                        </c15:fullRef>
                        <c15:formulaRef>
                          <c15:sqref>'3.TRATA MUJERES'!$L$38:$U$38</c15:sqref>
                        </c15:formulaRef>
                      </c:ext>
                    </c:extLst>
                    <c:numCache>
                      <c:formatCode>General</c:formatCode>
                      <c:ptCount val="10"/>
                      <c:pt idx="5">
                        <c:v>630</c:v>
                      </c:pt>
                      <c:pt idx="6">
                        <c:v>398</c:v>
                      </c:pt>
                      <c:pt idx="7">
                        <c:v>342</c:v>
                      </c:pt>
                      <c:pt idx="8">
                        <c:v>400</c:v>
                      </c:pt>
                      <c:pt idx="9">
                        <c:v>353</c:v>
                      </c:pt>
                    </c:numCache>
                  </c:numRef>
                </c:val>
                <c:extLst xmlns:c15="http://schemas.microsoft.com/office/drawing/2012/chart">
                  <c:ext xmlns:c16="http://schemas.microsoft.com/office/drawing/2014/chart" uri="{C3380CC4-5D6E-409C-BE32-E72D297353CC}">
                    <c16:uniqueId val="{00000023-9AF3-46C8-BB52-1428929FC430}"/>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'3.TRATA MUJERES'!$F$39</c15:sqref>
                        </c15:formulaRef>
                      </c:ext>
                    </c:extLst>
                    <c:strCache>
                      <c:ptCount val="1"/>
                      <c:pt idx="0">
                        <c:v>Hombres</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MUJERES'!$G$39:$U$39</c15:sqref>
                        </c15:fullRef>
                        <c15:formulaRef>
                          <c15:sqref>'3.TRATA MUJERES'!$L$39:$U$39</c15:sqref>
                        </c15:formulaRef>
                      </c:ext>
                    </c:extLst>
                    <c:numCache>
                      <c:formatCode>General</c:formatCode>
                      <c:ptCount val="10"/>
                      <c:pt idx="5">
                        <c:v>11</c:v>
                      </c:pt>
                      <c:pt idx="6">
                        <c:v>9</c:v>
                      </c:pt>
                      <c:pt idx="7">
                        <c:v>9</c:v>
                      </c:pt>
                      <c:pt idx="8">
                        <c:v>25</c:v>
                      </c:pt>
                      <c:pt idx="9">
                        <c:v>8</c:v>
                      </c:pt>
                    </c:numCache>
                  </c:numRef>
                </c:val>
                <c:extLst xmlns:c15="http://schemas.microsoft.com/office/drawing/2012/chart">
                  <c:ext xmlns:c16="http://schemas.microsoft.com/office/drawing/2014/chart" uri="{C3380CC4-5D6E-409C-BE32-E72D297353CC}">
                    <c16:uniqueId val="{00000024-9AF3-46C8-BB52-1428929FC430}"/>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'3.TRATA MUJERES'!$F$40</c15:sqref>
                        </c15:formulaRef>
                      </c:ext>
                    </c:extLst>
                    <c:strCache>
                      <c:ptCount val="1"/>
                      <c:pt idx="0">
                        <c:v>Mujeres</c:v>
                      </c:pt>
                    </c:strCache>
                  </c:strRef>
                </c:tx>
                <c:spPr>
                  <a:solidFill>
                    <a:schemeClr val="accent1">
                      <a:lumMod val="70000"/>
                      <a:lumOff val="3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MUJERES'!$G$40:$U$40</c15:sqref>
                        </c15:fullRef>
                        <c15:formulaRef>
                          <c15:sqref>'3.TRATA MUJERES'!$L$40:$U$40</c15:sqref>
                        </c15:formulaRef>
                      </c:ext>
                    </c:extLst>
                    <c:numCache>
                      <c:formatCode>General</c:formatCode>
                      <c:ptCount val="10"/>
                      <c:pt idx="5" formatCode="0.0%">
                        <c:v>0.98283931357254295</c:v>
                      </c:pt>
                      <c:pt idx="6" formatCode="0.0%">
                        <c:v>0.97788697788697787</c:v>
                      </c:pt>
                      <c:pt idx="7" formatCode="0.0%">
                        <c:v>0.97435897435897434</c:v>
                      </c:pt>
                      <c:pt idx="8" formatCode="0.0%">
                        <c:v>0.94117647058823528</c:v>
                      </c:pt>
                      <c:pt idx="9" formatCode="0.0%">
                        <c:v>0.97783933518005539</c:v>
                      </c:pt>
                    </c:numCache>
                  </c:numRef>
                </c:val>
                <c:extLst xmlns:c15="http://schemas.microsoft.com/office/drawing/2012/chart">
                  <c:ext xmlns:c16="http://schemas.microsoft.com/office/drawing/2014/chart" uri="{C3380CC4-5D6E-409C-BE32-E72D297353CC}">
                    <c16:uniqueId val="{00000025-9AF3-46C8-BB52-1428929FC430}"/>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'3.TRATA MUJERES'!$F$41</c15:sqref>
                        </c15:formulaRef>
                      </c:ext>
                    </c:extLst>
                    <c:strCache>
                      <c:ptCount val="1"/>
                      <c:pt idx="0">
                        <c:v>Hombres</c:v>
                      </c:pt>
                    </c:strCache>
                  </c:strRef>
                </c:tx>
                <c:spPr>
                  <a:solidFill>
                    <a:schemeClr val="accent2">
                      <a:lumMod val="70000"/>
                      <a:lumOff val="3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MUJERES'!$G$41:$U$41</c15:sqref>
                        </c15:fullRef>
                        <c15:formulaRef>
                          <c15:sqref>'3.TRATA MUJERES'!$L$41:$U$41</c15:sqref>
                        </c15:formulaRef>
                      </c:ext>
                    </c:extLst>
                    <c:numCache>
                      <c:formatCode>General</c:formatCode>
                      <c:ptCount val="10"/>
                      <c:pt idx="5" formatCode="0.0%">
                        <c:v>1.7160686427457099E-2</c:v>
                      </c:pt>
                      <c:pt idx="6" formatCode="0.0%">
                        <c:v>2.2113022113022112E-2</c:v>
                      </c:pt>
                      <c:pt idx="7" formatCode="0.0%">
                        <c:v>2.564102564102564E-2</c:v>
                      </c:pt>
                      <c:pt idx="8" formatCode="0.0%">
                        <c:v>5.8823529411764705E-2</c:v>
                      </c:pt>
                      <c:pt idx="9" formatCode="0.0%">
                        <c:v>2.2160664819944598E-2</c:v>
                      </c:pt>
                    </c:numCache>
                  </c:numRef>
                </c:val>
                <c:extLst xmlns:c15="http://schemas.microsoft.com/office/drawing/2012/chart">
                  <c:ext xmlns:c16="http://schemas.microsoft.com/office/drawing/2014/chart" uri="{C3380CC4-5D6E-409C-BE32-E72D297353CC}">
                    <c16:uniqueId val="{00000026-9AF3-46C8-BB52-1428929FC430}"/>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'3.TRATA MUJERES'!$F$42</c15:sqref>
                        </c15:formulaRef>
                      </c:ext>
                    </c:extLst>
                    <c:strCache>
                      <c:ptCount val="1"/>
                      <c:pt idx="0">
                        <c:v>Total</c:v>
                      </c:pt>
                    </c:strCache>
                  </c:strRef>
                </c:tx>
                <c:spPr>
                  <a:solidFill>
                    <a:schemeClr val="accent3">
                      <a:lumMod val="70000"/>
                      <a:lumOff val="3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MUJERES'!$G$42:$U$42</c15:sqref>
                        </c15:fullRef>
                        <c15:formulaRef>
                          <c15:sqref>'3.TRATA MUJERES'!$L$42:$U$42</c15:sqref>
                        </c15:formulaRef>
                      </c:ext>
                    </c:extLst>
                    <c:numCache>
                      <c:formatCode>General</c:formatCode>
                      <c:ptCount val="10"/>
                      <c:pt idx="5">
                        <c:v>3</c:v>
                      </c:pt>
                      <c:pt idx="6">
                        <c:v>8</c:v>
                      </c:pt>
                      <c:pt idx="7">
                        <c:v>4</c:v>
                      </c:pt>
                      <c:pt idx="8">
                        <c:v>10</c:v>
                      </c:pt>
                      <c:pt idx="9">
                        <c:v>9</c:v>
                      </c:pt>
                    </c:numCache>
                  </c:numRef>
                </c:val>
                <c:extLst xmlns:c15="http://schemas.microsoft.com/office/drawing/2012/chart">
                  <c:ext xmlns:c16="http://schemas.microsoft.com/office/drawing/2014/chart" uri="{C3380CC4-5D6E-409C-BE32-E72D297353CC}">
                    <c16:uniqueId val="{00000027-9AF3-46C8-BB52-1428929FC430}"/>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'3.TRATA MUJERES'!$F$43</c15:sqref>
                        </c15:formulaRef>
                      </c:ext>
                    </c:extLst>
                    <c:strCache>
                      <c:ptCount val="1"/>
                      <c:pt idx="0">
                        <c:v>Mujeres</c:v>
                      </c:pt>
                    </c:strCache>
                  </c:strRef>
                </c:tx>
                <c:spPr>
                  <a:solidFill>
                    <a:schemeClr val="accent4">
                      <a:lumMod val="70000"/>
                      <a:lumOff val="3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MUJERES'!$G$43:$U$43</c15:sqref>
                        </c15:fullRef>
                        <c15:formulaRef>
                          <c15:sqref>'3.TRATA MUJERES'!$L$43:$U$43</c15:sqref>
                        </c15:formulaRef>
                      </c:ext>
                    </c:extLst>
                    <c:numCache>
                      <c:formatCode>General</c:formatCode>
                      <c:ptCount val="10"/>
                      <c:pt idx="5">
                        <c:v>2</c:v>
                      </c:pt>
                      <c:pt idx="6">
                        <c:v>7</c:v>
                      </c:pt>
                      <c:pt idx="7">
                        <c:v>4</c:v>
                      </c:pt>
                      <c:pt idx="8">
                        <c:v>10</c:v>
                      </c:pt>
                      <c:pt idx="9">
                        <c:v>9</c:v>
                      </c:pt>
                    </c:numCache>
                  </c:numRef>
                </c:val>
                <c:extLst xmlns:c15="http://schemas.microsoft.com/office/drawing/2012/chart">
                  <c:ext xmlns:c16="http://schemas.microsoft.com/office/drawing/2014/chart" uri="{C3380CC4-5D6E-409C-BE32-E72D297353CC}">
                    <c16:uniqueId val="{00000028-9AF3-46C8-BB52-1428929FC430}"/>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'3.TRATA MUJERES'!$F$44</c15:sqref>
                        </c15:formulaRef>
                      </c:ext>
                    </c:extLst>
                    <c:strCache>
                      <c:ptCount val="1"/>
                      <c:pt idx="0">
                        <c:v>Hombres</c:v>
                      </c:pt>
                    </c:strCache>
                  </c:strRef>
                </c:tx>
                <c:spPr>
                  <a:solidFill>
                    <a:schemeClr val="accent5">
                      <a:lumMod val="70000"/>
                      <a:lumOff val="3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MUJERES'!$G$44:$U$44</c15:sqref>
                        </c15:fullRef>
                        <c15:formulaRef>
                          <c15:sqref>'3.TRATA MUJERES'!$L$44:$U$44</c15:sqref>
                        </c15:formulaRef>
                      </c:ext>
                    </c:extLst>
                    <c:numCache>
                      <c:formatCode>General</c:formatCode>
                      <c:ptCount val="10"/>
                      <c:pt idx="5">
                        <c:v>1</c:v>
                      </c:pt>
                      <c:pt idx="6">
                        <c:v>1</c:v>
                      </c:pt>
                      <c:pt idx="7">
                        <c:v>0</c:v>
                      </c:pt>
                      <c:pt idx="8">
                        <c:v>0</c:v>
                      </c:pt>
                      <c:pt idx="9">
                        <c:v>0</c:v>
                      </c:pt>
                    </c:numCache>
                  </c:numRef>
                </c:val>
                <c:extLst xmlns:c15="http://schemas.microsoft.com/office/drawing/2012/chart">
                  <c:ext xmlns:c16="http://schemas.microsoft.com/office/drawing/2014/chart" uri="{C3380CC4-5D6E-409C-BE32-E72D297353CC}">
                    <c16:uniqueId val="{00000029-9AF3-46C8-BB52-1428929FC430}"/>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'3.TRATA MUJERES'!$F$45</c15:sqref>
                        </c15:formulaRef>
                      </c:ext>
                    </c:extLst>
                    <c:strCache>
                      <c:ptCount val="1"/>
                      <c:pt idx="0">
                        <c:v>Niñas</c:v>
                      </c:pt>
                    </c:strCache>
                  </c:strRef>
                </c:tx>
                <c:spPr>
                  <a:solidFill>
                    <a:schemeClr val="accent6">
                      <a:lumMod val="70000"/>
                      <a:lumOff val="3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MUJERES'!$G$45:$U$45</c15:sqref>
                        </c15:fullRef>
                        <c15:formulaRef>
                          <c15:sqref>'3.TRATA MUJERES'!$L$45:$U$45</c15:sqref>
                        </c15:formulaRef>
                      </c:ext>
                    </c:extLst>
                    <c:numCache>
                      <c:formatCode>General</c:formatCode>
                      <c:ptCount val="10"/>
                      <c:pt idx="5" formatCode="0%">
                        <c:v>0.66666666666666663</c:v>
                      </c:pt>
                      <c:pt idx="6" formatCode="0%">
                        <c:v>0.875</c:v>
                      </c:pt>
                      <c:pt idx="7" formatCode="0%">
                        <c:v>1</c:v>
                      </c:pt>
                      <c:pt idx="8" formatCode="0%">
                        <c:v>1</c:v>
                      </c:pt>
                      <c:pt idx="9" formatCode="0%">
                        <c:v>1</c:v>
                      </c:pt>
                    </c:numCache>
                  </c:numRef>
                </c:val>
                <c:extLst xmlns:c15="http://schemas.microsoft.com/office/drawing/2012/chart">
                  <c:ext xmlns:c16="http://schemas.microsoft.com/office/drawing/2014/chart" uri="{C3380CC4-5D6E-409C-BE32-E72D297353CC}">
                    <c16:uniqueId val="{0000002A-9AF3-46C8-BB52-1428929FC430}"/>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'3.TRATA MUJERES'!$F$46</c15:sqref>
                        </c15:formulaRef>
                      </c:ext>
                    </c:extLst>
                    <c:strCache>
                      <c:ptCount val="1"/>
                      <c:pt idx="0">
                        <c:v>Niños</c:v>
                      </c:pt>
                    </c:strCache>
                  </c:strRef>
                </c:tx>
                <c:spPr>
                  <a:solidFill>
                    <a:schemeClr val="accent1">
                      <a:lumMod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MUJERES'!$G$46:$U$46</c15:sqref>
                        </c15:fullRef>
                        <c15:formulaRef>
                          <c15:sqref>'3.TRATA MUJERES'!$L$46:$U$46</c15:sqref>
                        </c15:formulaRef>
                      </c:ext>
                    </c:extLst>
                    <c:numCache>
                      <c:formatCode>General</c:formatCode>
                      <c:ptCount val="10"/>
                      <c:pt idx="5" formatCode="0%">
                        <c:v>0.33333333333333331</c:v>
                      </c:pt>
                      <c:pt idx="6" formatCode="0%">
                        <c:v>0.125</c:v>
                      </c:pt>
                      <c:pt idx="7" formatCode="0%">
                        <c:v>0</c:v>
                      </c:pt>
                      <c:pt idx="8" formatCode="0%">
                        <c:v>0</c:v>
                      </c:pt>
                      <c:pt idx="9" formatCode="0%">
                        <c:v>0</c:v>
                      </c:pt>
                    </c:numCache>
                  </c:numRef>
                </c:val>
                <c:extLst xmlns:c15="http://schemas.microsoft.com/office/drawing/2012/chart">
                  <c:ext xmlns:c16="http://schemas.microsoft.com/office/drawing/2014/chart" uri="{C3380CC4-5D6E-409C-BE32-E72D297353CC}">
                    <c16:uniqueId val="{0000002B-9AF3-46C8-BB52-1428929FC430}"/>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'3.TRATA MUJERES'!$F$47</c15:sqref>
                        </c15:formulaRef>
                      </c:ext>
                    </c:extLst>
                    <c:strCache>
                      <c:ptCount val="1"/>
                      <c:pt idx="0">
                        <c:v>Colombia</c:v>
                      </c:pt>
                    </c:strCache>
                  </c:strRef>
                </c:tx>
                <c:spPr>
                  <a:solidFill>
                    <a:schemeClr val="accent2">
                      <a:lumMod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MUJERES'!$G$47:$U$47</c15:sqref>
                        </c15:fullRef>
                        <c15:formulaRef>
                          <c15:sqref>'3.TRATA MUJERES'!$L$47:$U$47</c15:sqref>
                        </c15:formulaRef>
                      </c:ext>
                    </c:extLst>
                    <c:numCache>
                      <c:formatCode>General</c:formatCode>
                      <c:ptCount val="10"/>
                      <c:pt idx="5">
                        <c:v>111</c:v>
                      </c:pt>
                      <c:pt idx="6">
                        <c:v>103</c:v>
                      </c:pt>
                      <c:pt idx="7">
                        <c:v>92</c:v>
                      </c:pt>
                      <c:pt idx="8">
                        <c:v>98</c:v>
                      </c:pt>
                      <c:pt idx="9">
                        <c:v>140</c:v>
                      </c:pt>
                    </c:numCache>
                  </c:numRef>
                </c:val>
                <c:extLst xmlns:c15="http://schemas.microsoft.com/office/drawing/2012/chart">
                  <c:ext xmlns:c16="http://schemas.microsoft.com/office/drawing/2014/chart" uri="{C3380CC4-5D6E-409C-BE32-E72D297353CC}">
                    <c16:uniqueId val="{0000002C-9AF3-46C8-BB52-1428929FC430}"/>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'3.TRATA MUJERES'!$F$48</c15:sqref>
                        </c15:formulaRef>
                      </c:ext>
                    </c:extLst>
                    <c:strCache>
                      <c:ptCount val="1"/>
                      <c:pt idx="0">
                        <c:v>Paraguay</c:v>
                      </c:pt>
                    </c:strCache>
                  </c:strRef>
                </c:tx>
                <c:spPr>
                  <a:solidFill>
                    <a:schemeClr val="accent3">
                      <a:lumMod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MUJERES'!$G$48:$U$48</c15:sqref>
                        </c15:fullRef>
                        <c15:formulaRef>
                          <c15:sqref>'3.TRATA MUJERES'!$L$48:$U$48</c15:sqref>
                        </c15:formulaRef>
                      </c:ext>
                    </c:extLst>
                    <c:numCache>
                      <c:formatCode>General</c:formatCode>
                      <c:ptCount val="10"/>
                      <c:pt idx="5">
                        <c:v>9</c:v>
                      </c:pt>
                      <c:pt idx="6">
                        <c:v>13</c:v>
                      </c:pt>
                      <c:pt idx="7">
                        <c:v>19</c:v>
                      </c:pt>
                      <c:pt idx="8">
                        <c:v>27</c:v>
                      </c:pt>
                      <c:pt idx="9">
                        <c:v>32</c:v>
                      </c:pt>
                    </c:numCache>
                  </c:numRef>
                </c:val>
                <c:extLst xmlns:c15="http://schemas.microsoft.com/office/drawing/2012/chart">
                  <c:ext xmlns:c16="http://schemas.microsoft.com/office/drawing/2014/chart" uri="{C3380CC4-5D6E-409C-BE32-E72D297353CC}">
                    <c16:uniqueId val="{0000002D-9AF3-46C8-BB52-1428929FC430}"/>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'3.TRATA MUJERES'!$F$49</c15:sqref>
                        </c15:formulaRef>
                      </c:ext>
                    </c:extLst>
                    <c:strCache>
                      <c:ptCount val="1"/>
                      <c:pt idx="0">
                        <c:v>Venezuela</c:v>
                      </c:pt>
                    </c:strCache>
                  </c:strRef>
                </c:tx>
                <c:spPr>
                  <a:solidFill>
                    <a:schemeClr val="accent4">
                      <a:lumMod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MUJERES'!$G$49:$U$49</c15:sqref>
                        </c15:fullRef>
                        <c15:formulaRef>
                          <c15:sqref>'3.TRATA MUJERES'!$L$49:$U$49</c15:sqref>
                        </c15:formulaRef>
                      </c:ext>
                    </c:extLst>
                    <c:numCache>
                      <c:formatCode>General</c:formatCode>
                      <c:ptCount val="10"/>
                      <c:pt idx="5">
                        <c:v>39</c:v>
                      </c:pt>
                      <c:pt idx="6">
                        <c:v>20</c:v>
                      </c:pt>
                      <c:pt idx="7">
                        <c:v>12</c:v>
                      </c:pt>
                      <c:pt idx="8">
                        <c:v>39</c:v>
                      </c:pt>
                      <c:pt idx="9">
                        <c:v>35</c:v>
                      </c:pt>
                    </c:numCache>
                  </c:numRef>
                </c:val>
                <c:extLst xmlns:c15="http://schemas.microsoft.com/office/drawing/2012/chart">
                  <c:ext xmlns:c16="http://schemas.microsoft.com/office/drawing/2014/chart" uri="{C3380CC4-5D6E-409C-BE32-E72D297353CC}">
                    <c16:uniqueId val="{0000002E-9AF3-46C8-BB52-1428929FC430}"/>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'3.TRATA MUJERES'!$F$50</c15:sqref>
                        </c15:formulaRef>
                      </c:ext>
                    </c:extLst>
                    <c:strCache>
                      <c:ptCount val="1"/>
                      <c:pt idx="0">
                        <c:v>Brasil</c:v>
                      </c:pt>
                    </c:strCache>
                  </c:strRef>
                </c:tx>
                <c:spPr>
                  <a:solidFill>
                    <a:schemeClr val="accent5">
                      <a:lumMod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MUJERES'!$G$50:$U$50</c15:sqref>
                        </c15:fullRef>
                        <c15:formulaRef>
                          <c15:sqref>'3.TRATA MUJERES'!$L$50:$U$50</c15:sqref>
                        </c15:formulaRef>
                      </c:ext>
                    </c:extLst>
                    <c:numCache>
                      <c:formatCode>General</c:formatCode>
                      <c:ptCount val="10"/>
                      <c:pt idx="5">
                        <c:v>57</c:v>
                      </c:pt>
                      <c:pt idx="6">
                        <c:v>31</c:v>
                      </c:pt>
                      <c:pt idx="7">
                        <c:v>22</c:v>
                      </c:pt>
                      <c:pt idx="8">
                        <c:v>33</c:v>
                      </c:pt>
                      <c:pt idx="9">
                        <c:v>13</c:v>
                      </c:pt>
                    </c:numCache>
                  </c:numRef>
                </c:val>
                <c:extLst xmlns:c15="http://schemas.microsoft.com/office/drawing/2012/chart">
                  <c:ext xmlns:c16="http://schemas.microsoft.com/office/drawing/2014/chart" uri="{C3380CC4-5D6E-409C-BE32-E72D297353CC}">
                    <c16:uniqueId val="{0000002F-9AF3-46C8-BB52-1428929FC430}"/>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'3.TRATA MUJERES'!$F$51</c15:sqref>
                        </c15:formulaRef>
                      </c:ext>
                    </c:extLst>
                    <c:strCache>
                      <c:ptCount val="1"/>
                      <c:pt idx="0">
                        <c:v>Perú</c:v>
                      </c:pt>
                    </c:strCache>
                  </c:strRef>
                </c:tx>
                <c:spPr>
                  <a:solidFill>
                    <a:schemeClr val="accent6">
                      <a:lumMod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MUJERES'!$G$51:$U$51</c15:sqref>
                        </c15:fullRef>
                        <c15:formulaRef>
                          <c15:sqref>'3.TRATA MUJERES'!$L$51:$U$51</c15:sqref>
                        </c15:formulaRef>
                      </c:ext>
                    </c:extLst>
                    <c:numCache>
                      <c:formatCode>General</c:formatCode>
                      <c:ptCount val="10"/>
                      <c:pt idx="5">
                        <c:v>0</c:v>
                      </c:pt>
                      <c:pt idx="6">
                        <c:v>1</c:v>
                      </c:pt>
                      <c:pt idx="7">
                        <c:v>2</c:v>
                      </c:pt>
                      <c:pt idx="8">
                        <c:v>4</c:v>
                      </c:pt>
                      <c:pt idx="9">
                        <c:v>6</c:v>
                      </c:pt>
                    </c:numCache>
                  </c:numRef>
                </c:val>
                <c:extLst xmlns:c15="http://schemas.microsoft.com/office/drawing/2012/chart">
                  <c:ext xmlns:c16="http://schemas.microsoft.com/office/drawing/2014/chart" uri="{C3380CC4-5D6E-409C-BE32-E72D297353CC}">
                    <c16:uniqueId val="{00000030-9AF3-46C8-BB52-1428929FC430}"/>
                  </c:ext>
                </c:extLst>
              </c15:ser>
            </c15:filteredBarSeries>
            <c15:filteredBarSeries>
              <c15:ser>
                <c:idx val="48"/>
                <c:order val="48"/>
                <c:tx>
                  <c:strRef>
                    <c:extLst xmlns:c15="http://schemas.microsoft.com/office/drawing/2012/chart">
                      <c:ext xmlns:c15="http://schemas.microsoft.com/office/drawing/2012/chart" uri="{02D57815-91ED-43cb-92C2-25804820EDAC}">
                        <c15:formulaRef>
                          <c15:sqref>'3.TRATA MUJERES'!$F$52</c15:sqref>
                        </c15:formulaRef>
                      </c:ext>
                    </c:extLst>
                    <c:strCache>
                      <c:ptCount val="1"/>
                      <c:pt idx="0">
                        <c:v>España</c:v>
                      </c:pt>
                    </c:strCache>
                  </c:strRef>
                </c:tx>
                <c:spPr>
                  <a:solidFill>
                    <a:schemeClr val="accent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MUJERES'!$G$52:$U$52</c15:sqref>
                        </c15:fullRef>
                        <c15:formulaRef>
                          <c15:sqref>'3.TRATA MUJERES'!$L$52:$U$52</c15:sqref>
                        </c15:formulaRef>
                      </c:ext>
                    </c:extLst>
                    <c:numCache>
                      <c:formatCode>General</c:formatCode>
                      <c:ptCount val="10"/>
                      <c:pt idx="5">
                        <c:v>87</c:v>
                      </c:pt>
                      <c:pt idx="6">
                        <c:v>70</c:v>
                      </c:pt>
                      <c:pt idx="7">
                        <c:v>83</c:v>
                      </c:pt>
                      <c:pt idx="8">
                        <c:v>70</c:v>
                      </c:pt>
                      <c:pt idx="9">
                        <c:v>67</c:v>
                      </c:pt>
                    </c:numCache>
                  </c:numRef>
                </c:val>
                <c:extLst xmlns:c15="http://schemas.microsoft.com/office/drawing/2012/chart">
                  <c:ext xmlns:c16="http://schemas.microsoft.com/office/drawing/2014/chart" uri="{C3380CC4-5D6E-409C-BE32-E72D297353CC}">
                    <c16:uniqueId val="{00000031-9AF3-46C8-BB52-1428929FC430}"/>
                  </c:ext>
                </c:extLst>
              </c15:ser>
            </c15:filteredBarSeries>
            <c15:filteredBarSeries>
              <c15:ser>
                <c:idx val="49"/>
                <c:order val="49"/>
                <c:tx>
                  <c:strRef>
                    <c:extLst xmlns:c15="http://schemas.microsoft.com/office/drawing/2012/chart">
                      <c:ext xmlns:c15="http://schemas.microsoft.com/office/drawing/2012/chart" uri="{02D57815-91ED-43cb-92C2-25804820EDAC}">
                        <c15:formulaRef>
                          <c15:sqref>'3.TRATA MUJERES'!$F$53</c15:sqref>
                        </c15:formulaRef>
                      </c:ext>
                    </c:extLst>
                    <c:strCache>
                      <c:ptCount val="1"/>
                      <c:pt idx="0">
                        <c:v>Rumanía</c:v>
                      </c:pt>
                    </c:strCache>
                  </c:strRef>
                </c:tx>
                <c:spPr>
                  <a:solidFill>
                    <a:schemeClr val="accent2">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MUJERES'!$G$53:$U$53</c15:sqref>
                        </c15:fullRef>
                        <c15:formulaRef>
                          <c15:sqref>'3.TRATA MUJERES'!$L$53:$U$53</c15:sqref>
                        </c15:formulaRef>
                      </c:ext>
                    </c:extLst>
                    <c:numCache>
                      <c:formatCode>General</c:formatCode>
                      <c:ptCount val="10"/>
                      <c:pt idx="5">
                        <c:v>82</c:v>
                      </c:pt>
                      <c:pt idx="6">
                        <c:v>66</c:v>
                      </c:pt>
                      <c:pt idx="7">
                        <c:v>37</c:v>
                      </c:pt>
                      <c:pt idx="8">
                        <c:v>44</c:v>
                      </c:pt>
                      <c:pt idx="9">
                        <c:v>21</c:v>
                      </c:pt>
                    </c:numCache>
                  </c:numRef>
                </c:val>
                <c:extLst xmlns:c15="http://schemas.microsoft.com/office/drawing/2012/chart">
                  <c:ext xmlns:c16="http://schemas.microsoft.com/office/drawing/2014/chart" uri="{C3380CC4-5D6E-409C-BE32-E72D297353CC}">
                    <c16:uniqueId val="{00000032-9AF3-46C8-BB52-1428929FC430}"/>
                  </c:ext>
                </c:extLst>
              </c15:ser>
            </c15:filteredBarSeries>
            <c15:filteredBarSeries>
              <c15:ser>
                <c:idx val="50"/>
                <c:order val="50"/>
                <c:tx>
                  <c:strRef>
                    <c:extLst xmlns:c15="http://schemas.microsoft.com/office/drawing/2012/chart">
                      <c:ext xmlns:c15="http://schemas.microsoft.com/office/drawing/2012/chart" uri="{02D57815-91ED-43cb-92C2-25804820EDAC}">
                        <c15:formulaRef>
                          <c15:sqref>'3.TRATA MUJERES'!$F$54</c15:sqref>
                        </c15:formulaRef>
                      </c:ext>
                    </c:extLst>
                    <c:strCache>
                      <c:ptCount val="1"/>
                      <c:pt idx="0">
                        <c:v>Rep. Dominicana</c:v>
                      </c:pt>
                    </c:strCache>
                  </c:strRef>
                </c:tx>
                <c:spPr>
                  <a:solidFill>
                    <a:schemeClr val="accent3">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MUJERES'!$G$54:$U$54</c15:sqref>
                        </c15:fullRef>
                        <c15:formulaRef>
                          <c15:sqref>'3.TRATA MUJERES'!$L$54:$U$54</c15:sqref>
                        </c15:formulaRef>
                      </c:ext>
                    </c:extLst>
                    <c:numCache>
                      <c:formatCode>General</c:formatCode>
                      <c:ptCount val="10"/>
                      <c:pt idx="5">
                        <c:v>77</c:v>
                      </c:pt>
                      <c:pt idx="6">
                        <c:v>29</c:v>
                      </c:pt>
                      <c:pt idx="7">
                        <c:v>38</c:v>
                      </c:pt>
                      <c:pt idx="8">
                        <c:v>39</c:v>
                      </c:pt>
                      <c:pt idx="9">
                        <c:v>8</c:v>
                      </c:pt>
                    </c:numCache>
                  </c:numRef>
                </c:val>
                <c:extLst xmlns:c15="http://schemas.microsoft.com/office/drawing/2012/chart">
                  <c:ext xmlns:c16="http://schemas.microsoft.com/office/drawing/2014/chart" uri="{C3380CC4-5D6E-409C-BE32-E72D297353CC}">
                    <c16:uniqueId val="{00000033-9AF3-46C8-BB52-1428929FC430}"/>
                  </c:ext>
                </c:extLst>
              </c15:ser>
            </c15:filteredBarSeries>
            <c15:filteredBarSeries>
              <c15:ser>
                <c:idx val="51"/>
                <c:order val="51"/>
                <c:tx>
                  <c:strRef>
                    <c:extLst xmlns:c15="http://schemas.microsoft.com/office/drawing/2012/chart">
                      <c:ext xmlns:c15="http://schemas.microsoft.com/office/drawing/2012/chart" uri="{02D57815-91ED-43cb-92C2-25804820EDAC}">
                        <c15:formulaRef>
                          <c15:sqref>'3.TRATA MUJERES'!$F$55</c15:sqref>
                        </c15:formulaRef>
                      </c:ext>
                    </c:extLst>
                    <c:strCache>
                      <c:ptCount val="1"/>
                      <c:pt idx="0">
                        <c:v>Marruecos</c:v>
                      </c:pt>
                    </c:strCache>
                  </c:strRef>
                </c:tx>
                <c:spPr>
                  <a:solidFill>
                    <a:schemeClr val="accent4">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MUJERES'!$G$55:$U$55</c15:sqref>
                        </c15:fullRef>
                        <c15:formulaRef>
                          <c15:sqref>'3.TRATA MUJERES'!$L$55:$U$55</c15:sqref>
                        </c15:formulaRef>
                      </c:ext>
                    </c:extLst>
                    <c:numCache>
                      <c:formatCode>General</c:formatCode>
                      <c:ptCount val="10"/>
                      <c:pt idx="5">
                        <c:v>19</c:v>
                      </c:pt>
                      <c:pt idx="6">
                        <c:v>6</c:v>
                      </c:pt>
                      <c:pt idx="7">
                        <c:v>13</c:v>
                      </c:pt>
                      <c:pt idx="8">
                        <c:v>20</c:v>
                      </c:pt>
                      <c:pt idx="9">
                        <c:v>12</c:v>
                      </c:pt>
                    </c:numCache>
                  </c:numRef>
                </c:val>
                <c:extLst xmlns:c15="http://schemas.microsoft.com/office/drawing/2012/chart">
                  <c:ext xmlns:c16="http://schemas.microsoft.com/office/drawing/2014/chart" uri="{C3380CC4-5D6E-409C-BE32-E72D297353CC}">
                    <c16:uniqueId val="{00000034-9AF3-46C8-BB52-1428929FC430}"/>
                  </c:ext>
                </c:extLst>
              </c15:ser>
            </c15:filteredBarSeries>
            <c15:filteredBarSeries>
              <c15:ser>
                <c:idx val="52"/>
                <c:order val="52"/>
                <c:tx>
                  <c:strRef>
                    <c:extLst xmlns:c15="http://schemas.microsoft.com/office/drawing/2012/chart">
                      <c:ext xmlns:c15="http://schemas.microsoft.com/office/drawing/2012/chart" uri="{02D57815-91ED-43cb-92C2-25804820EDAC}">
                        <c15:formulaRef>
                          <c15:sqref>'3.TRATA MUJERES'!$F$56</c15:sqref>
                        </c15:formulaRef>
                      </c:ext>
                    </c:extLst>
                    <c:strCache>
                      <c:ptCount val="1"/>
                      <c:pt idx="0">
                        <c:v>Nigeria</c:v>
                      </c:pt>
                    </c:strCache>
                  </c:strRef>
                </c:tx>
                <c:spPr>
                  <a:solidFill>
                    <a:schemeClr val="accent5">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MUJERES'!$G$56:$U$56</c15:sqref>
                        </c15:fullRef>
                        <c15:formulaRef>
                          <c15:sqref>'3.TRATA MUJERES'!$L$56:$U$56</c15:sqref>
                        </c15:formulaRef>
                      </c:ext>
                    </c:extLst>
                    <c:numCache>
                      <c:formatCode>General</c:formatCode>
                      <c:ptCount val="10"/>
                      <c:pt idx="5">
                        <c:v>6</c:v>
                      </c:pt>
                      <c:pt idx="6">
                        <c:v>3</c:v>
                      </c:pt>
                      <c:pt idx="7">
                        <c:v>1</c:v>
                      </c:pt>
                      <c:pt idx="8">
                        <c:v>4</c:v>
                      </c:pt>
                      <c:pt idx="9">
                        <c:v>1</c:v>
                      </c:pt>
                    </c:numCache>
                  </c:numRef>
                </c:val>
                <c:extLst xmlns:c15="http://schemas.microsoft.com/office/drawing/2012/chart">
                  <c:ext xmlns:c16="http://schemas.microsoft.com/office/drawing/2014/chart" uri="{C3380CC4-5D6E-409C-BE32-E72D297353CC}">
                    <c16:uniqueId val="{00000035-9AF3-46C8-BB52-1428929FC430}"/>
                  </c:ext>
                </c:extLst>
              </c15:ser>
            </c15:filteredBarSeries>
            <c15:filteredBarSeries>
              <c15:ser>
                <c:idx val="53"/>
                <c:order val="53"/>
                <c:tx>
                  <c:strRef>
                    <c:extLst xmlns:c15="http://schemas.microsoft.com/office/drawing/2012/chart">
                      <c:ext xmlns:c15="http://schemas.microsoft.com/office/drawing/2012/chart" uri="{02D57815-91ED-43cb-92C2-25804820EDAC}">
                        <c15:formulaRef>
                          <c15:sqref>'3.TRATA MUJERES'!$F$57</c15:sqref>
                        </c15:formulaRef>
                      </c:ext>
                    </c:extLst>
                    <c:strCache>
                      <c:ptCount val="1"/>
                      <c:pt idx="0">
                        <c:v>Honduras</c:v>
                      </c:pt>
                    </c:strCache>
                  </c:strRef>
                </c:tx>
                <c:spPr>
                  <a:solidFill>
                    <a:schemeClr val="accent6">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MUJERES'!$G$57:$U$57</c15:sqref>
                        </c15:fullRef>
                        <c15:formulaRef>
                          <c15:sqref>'3.TRATA MUJERES'!$L$57:$U$57</c15:sqref>
                        </c15:formulaRef>
                      </c:ext>
                    </c:extLst>
                    <c:numCache>
                      <c:formatCode>General</c:formatCode>
                      <c:ptCount val="10"/>
                      <c:pt idx="5">
                        <c:v>3</c:v>
                      </c:pt>
                      <c:pt idx="6">
                        <c:v>1</c:v>
                      </c:pt>
                      <c:pt idx="7">
                        <c:v>3</c:v>
                      </c:pt>
                      <c:pt idx="8">
                        <c:v>4</c:v>
                      </c:pt>
                      <c:pt idx="9">
                        <c:v>1</c:v>
                      </c:pt>
                    </c:numCache>
                  </c:numRef>
                </c:val>
                <c:extLst xmlns:c15="http://schemas.microsoft.com/office/drawing/2012/chart">
                  <c:ext xmlns:c16="http://schemas.microsoft.com/office/drawing/2014/chart" uri="{C3380CC4-5D6E-409C-BE32-E72D297353CC}">
                    <c16:uniqueId val="{00000036-9AF3-46C8-BB52-1428929FC430}"/>
                  </c:ext>
                </c:extLst>
              </c15:ser>
            </c15:filteredBarSeries>
            <c15:filteredBarSeries>
              <c15:ser>
                <c:idx val="54"/>
                <c:order val="54"/>
                <c:tx>
                  <c:strRef>
                    <c:extLst xmlns:c15="http://schemas.microsoft.com/office/drawing/2012/chart">
                      <c:ext xmlns:c15="http://schemas.microsoft.com/office/drawing/2012/chart" uri="{02D57815-91ED-43cb-92C2-25804820EDAC}">
                        <c15:formulaRef>
                          <c15:sqref>'3.TRATA MUJERES'!$F$58</c15:sqref>
                        </c15:formulaRef>
                      </c:ext>
                    </c:extLst>
                    <c:strCache>
                      <c:ptCount val="1"/>
                      <c:pt idx="0">
                        <c:v>China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MUJERES'!$G$58:$U$58</c15:sqref>
                        </c15:fullRef>
                        <c15:formulaRef>
                          <c15:sqref>'3.TRATA MUJERES'!$L$58:$U$58</c15:sqref>
                        </c15:formulaRef>
                      </c:ext>
                    </c:extLst>
                    <c:numCache>
                      <c:formatCode>General</c:formatCode>
                      <c:ptCount val="10"/>
                      <c:pt idx="5">
                        <c:v>81</c:v>
                      </c:pt>
                      <c:pt idx="6">
                        <c:v>38</c:v>
                      </c:pt>
                      <c:pt idx="7">
                        <c:v>9</c:v>
                      </c:pt>
                      <c:pt idx="8">
                        <c:v>10</c:v>
                      </c:pt>
                      <c:pt idx="9">
                        <c:v>10</c:v>
                      </c:pt>
                    </c:numCache>
                  </c:numRef>
                </c:val>
                <c:extLst xmlns:c15="http://schemas.microsoft.com/office/drawing/2012/chart">
                  <c:ext xmlns:c16="http://schemas.microsoft.com/office/drawing/2014/chart" uri="{C3380CC4-5D6E-409C-BE32-E72D297353CC}">
                    <c16:uniqueId val="{00000037-9AF3-46C8-BB52-1428929FC430}"/>
                  </c:ext>
                </c:extLst>
              </c15:ser>
            </c15:filteredBarSeries>
            <c15:filteredBarSeries>
              <c15:ser>
                <c:idx val="55"/>
                <c:order val="55"/>
                <c:tx>
                  <c:strRef>
                    <c:extLst xmlns:c15="http://schemas.microsoft.com/office/drawing/2012/chart">
                      <c:ext xmlns:c15="http://schemas.microsoft.com/office/drawing/2012/chart" uri="{02D57815-91ED-43cb-92C2-25804820EDAC}">
                        <c15:formulaRef>
                          <c15:sqref>'3.TRATA MUJERES'!$F$59</c15:sqref>
                        </c15:formulaRef>
                      </c:ext>
                    </c:extLst>
                    <c:strCache>
                      <c:ptCount val="1"/>
                      <c:pt idx="0">
                        <c:v>Ucrania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MUJERES'!$G$59:$U$59</c15:sqref>
                        </c15:fullRef>
                        <c15:formulaRef>
                          <c15:sqref>'3.TRATA MUJERES'!$L$59:$U$59</c15:sqref>
                        </c15:formulaRef>
                      </c:ext>
                    </c:extLst>
                    <c:numCache>
                      <c:formatCode>General</c:formatCode>
                      <c:ptCount val="10"/>
                      <c:pt idx="5">
                        <c:v>28</c:v>
                      </c:pt>
                      <c:pt idx="6">
                        <c:v>13</c:v>
                      </c:pt>
                      <c:pt idx="7">
                        <c:v>0</c:v>
                      </c:pt>
                      <c:pt idx="8">
                        <c:v>6</c:v>
                      </c:pt>
                      <c:pt idx="9">
                        <c:v>2</c:v>
                      </c:pt>
                    </c:numCache>
                  </c:numRef>
                </c:val>
                <c:extLst xmlns:c15="http://schemas.microsoft.com/office/drawing/2012/chart">
                  <c:ext xmlns:c16="http://schemas.microsoft.com/office/drawing/2014/chart" uri="{C3380CC4-5D6E-409C-BE32-E72D297353CC}">
                    <c16:uniqueId val="{00000038-9AF3-46C8-BB52-1428929FC430}"/>
                  </c:ext>
                </c:extLst>
              </c15:ser>
            </c15:filteredBarSeries>
            <c15:filteredBarSeries>
              <c15:ser>
                <c:idx val="56"/>
                <c:order val="56"/>
                <c:tx>
                  <c:strRef>
                    <c:extLst xmlns:c15="http://schemas.microsoft.com/office/drawing/2012/chart">
                      <c:ext xmlns:c15="http://schemas.microsoft.com/office/drawing/2012/chart" uri="{02D57815-91ED-43cb-92C2-25804820EDAC}">
                        <c15:formulaRef>
                          <c15:sqref>'3.TRATA MUJERES'!$F$60</c15:sqref>
                        </c15:formulaRef>
                      </c:ext>
                    </c:extLst>
                    <c:strCache>
                      <c:ptCount val="1"/>
                      <c:pt idx="0">
                        <c:v>Panamá</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MUJERES'!$G$60:$U$60</c15:sqref>
                        </c15:fullRef>
                        <c15:formulaRef>
                          <c15:sqref>'3.TRATA MUJERES'!$L$60:$U$60</c15:sqref>
                        </c15:formulaRef>
                      </c:ext>
                    </c:extLst>
                    <c:numCache>
                      <c:formatCode>General</c:formatCode>
                      <c:ptCount val="10"/>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39-9AF3-46C8-BB52-1428929FC430}"/>
                  </c:ext>
                </c:extLst>
              </c15:ser>
            </c15:filteredBarSeries>
            <c15:filteredBarSeries>
              <c15:ser>
                <c:idx val="57"/>
                <c:order val="57"/>
                <c:tx>
                  <c:strRef>
                    <c:extLst xmlns:c15="http://schemas.microsoft.com/office/drawing/2012/chart">
                      <c:ext xmlns:c15="http://schemas.microsoft.com/office/drawing/2012/chart" uri="{02D57815-91ED-43cb-92C2-25804820EDAC}">
                        <c15:formulaRef>
                          <c15:sqref>'3.TRATA MUJERES'!$F$61</c15:sqref>
                        </c15:formulaRef>
                      </c:ext>
                    </c:extLst>
                    <c:strCache>
                      <c:ptCount val="1"/>
                      <c:pt idx="0">
                        <c:v>Uruguay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MUJERES'!$G$61:$U$61</c15:sqref>
                        </c15:fullRef>
                        <c15:formulaRef>
                          <c15:sqref>'3.TRATA MUJERES'!$L$61:$U$61</c15:sqref>
                        </c15:formulaRef>
                      </c:ext>
                    </c:extLst>
                    <c:numCache>
                      <c:formatCode>General</c:formatCode>
                      <c:ptCount val="10"/>
                      <c:pt idx="5">
                        <c:v>2</c:v>
                      </c:pt>
                      <c:pt idx="6">
                        <c:v>0</c:v>
                      </c:pt>
                      <c:pt idx="7">
                        <c:v>0</c:v>
                      </c:pt>
                      <c:pt idx="8">
                        <c:v>0</c:v>
                      </c:pt>
                      <c:pt idx="9">
                        <c:v>2</c:v>
                      </c:pt>
                    </c:numCache>
                  </c:numRef>
                </c:val>
                <c:extLst xmlns:c15="http://schemas.microsoft.com/office/drawing/2012/chart">
                  <c:ext xmlns:c16="http://schemas.microsoft.com/office/drawing/2014/chart" uri="{C3380CC4-5D6E-409C-BE32-E72D297353CC}">
                    <c16:uniqueId val="{0000003A-9AF3-46C8-BB52-1428929FC430}"/>
                  </c:ext>
                </c:extLst>
              </c15:ser>
            </c15:filteredBarSeries>
            <c15:filteredBarSeries>
              <c15:ser>
                <c:idx val="58"/>
                <c:order val="58"/>
                <c:tx>
                  <c:strRef>
                    <c:extLst xmlns:c15="http://schemas.microsoft.com/office/drawing/2012/chart">
                      <c:ext xmlns:c15="http://schemas.microsoft.com/office/drawing/2012/chart" uri="{02D57815-91ED-43cb-92C2-25804820EDAC}">
                        <c15:formulaRef>
                          <c15:sqref>'3.TRATA MUJERES'!$F$62</c15:sqref>
                        </c15:formulaRef>
                      </c:ext>
                    </c:extLst>
                    <c:strCache>
                      <c:ptCount val="1"/>
                      <c:pt idx="0">
                        <c:v>Argentina</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MUJERES'!$G$62:$U$62</c15:sqref>
                        </c15:fullRef>
                        <c15:formulaRef>
                          <c15:sqref>'3.TRATA MUJERES'!$L$62:$U$62</c15:sqref>
                        </c15:formulaRef>
                      </c:ext>
                    </c:extLst>
                    <c:numCache>
                      <c:formatCode>General</c:formatCode>
                      <c:ptCount val="10"/>
                      <c:pt idx="5">
                        <c:v>2</c:v>
                      </c:pt>
                      <c:pt idx="6">
                        <c:v>1</c:v>
                      </c:pt>
                      <c:pt idx="7">
                        <c:v>1</c:v>
                      </c:pt>
                      <c:pt idx="8">
                        <c:v>3</c:v>
                      </c:pt>
                      <c:pt idx="9">
                        <c:v>3</c:v>
                      </c:pt>
                    </c:numCache>
                  </c:numRef>
                </c:val>
                <c:extLst xmlns:c15="http://schemas.microsoft.com/office/drawing/2012/chart">
                  <c:ext xmlns:c16="http://schemas.microsoft.com/office/drawing/2014/chart" uri="{C3380CC4-5D6E-409C-BE32-E72D297353CC}">
                    <c16:uniqueId val="{0000003B-9AF3-46C8-BB52-1428929FC430}"/>
                  </c:ext>
                </c:extLst>
              </c15:ser>
            </c15:filteredBarSeries>
            <c15:filteredBarSeries>
              <c15:ser>
                <c:idx val="59"/>
                <c:order val="59"/>
                <c:tx>
                  <c:strRef>
                    <c:extLst xmlns:c15="http://schemas.microsoft.com/office/drawing/2012/chart">
                      <c:ext xmlns:c15="http://schemas.microsoft.com/office/drawing/2012/chart" uri="{02D57815-91ED-43cb-92C2-25804820EDAC}">
                        <c15:formulaRef>
                          <c15:sqref>'3.TRATA MUJERES'!$F$63</c15:sqref>
                        </c15:formulaRef>
                      </c:ext>
                    </c:extLst>
                    <c:strCache>
                      <c:ptCount val="1"/>
                      <c:pt idx="0">
                        <c:v>Nicaragua </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MUJERES'!$G$63:$U$63</c15:sqref>
                        </c15:fullRef>
                        <c15:formulaRef>
                          <c15:sqref>'3.TRATA MUJERES'!$L$63:$U$63</c15:sqref>
                        </c15:formulaRef>
                      </c:ext>
                    </c:extLst>
                    <c:numCache>
                      <c:formatCode>General</c:formatCode>
                      <c:ptCount val="10"/>
                      <c:pt idx="5">
                        <c:v>2</c:v>
                      </c:pt>
                      <c:pt idx="6">
                        <c:v>0</c:v>
                      </c:pt>
                      <c:pt idx="7">
                        <c:v>5</c:v>
                      </c:pt>
                      <c:pt idx="8">
                        <c:v>1</c:v>
                      </c:pt>
                      <c:pt idx="9">
                        <c:v>3</c:v>
                      </c:pt>
                    </c:numCache>
                  </c:numRef>
                </c:val>
                <c:extLst xmlns:c15="http://schemas.microsoft.com/office/drawing/2012/chart">
                  <c:ext xmlns:c16="http://schemas.microsoft.com/office/drawing/2014/chart" uri="{C3380CC4-5D6E-409C-BE32-E72D297353CC}">
                    <c16:uniqueId val="{0000003C-9AF3-46C8-BB52-1428929FC430}"/>
                  </c:ext>
                </c:extLst>
              </c15:ser>
            </c15:filteredBarSeries>
            <c15:filteredBarSeries>
              <c15:ser>
                <c:idx val="60"/>
                <c:order val="60"/>
                <c:tx>
                  <c:strRef>
                    <c:extLst xmlns:c15="http://schemas.microsoft.com/office/drawing/2012/chart">
                      <c:ext xmlns:c15="http://schemas.microsoft.com/office/drawing/2012/chart" uri="{02D57815-91ED-43cb-92C2-25804820EDAC}">
                        <c15:formulaRef>
                          <c15:sqref>'3.TRATA MUJERES'!$F$64</c15:sqref>
                        </c15:formulaRef>
                      </c:ext>
                    </c:extLst>
                    <c:strCache>
                      <c:ptCount val="1"/>
                      <c:pt idx="0">
                        <c:v>Rep. Mali</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MUJERES'!$G$64:$U$64</c15:sqref>
                        </c15:fullRef>
                        <c15:formulaRef>
                          <c15:sqref>'3.TRATA MUJERES'!$L$64:$U$64</c15:sqref>
                        </c15:formulaRef>
                      </c:ext>
                    </c:extLst>
                    <c:numCache>
                      <c:formatCode>General</c:formatCode>
                      <c:ptCount val="10"/>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3D-9AF3-46C8-BB52-1428929FC430}"/>
                  </c:ext>
                </c:extLst>
              </c15:ser>
            </c15:filteredBarSeries>
            <c15:filteredBarSeries>
              <c15:ser>
                <c:idx val="61"/>
                <c:order val="61"/>
                <c:tx>
                  <c:strRef>
                    <c:extLst xmlns:c15="http://schemas.microsoft.com/office/drawing/2012/chart">
                      <c:ext xmlns:c15="http://schemas.microsoft.com/office/drawing/2012/chart" uri="{02D57815-91ED-43cb-92C2-25804820EDAC}">
                        <c15:formulaRef>
                          <c15:sqref>'3.TRATA MUJERES'!$F$65</c15:sqref>
                        </c15:formulaRef>
                      </c:ext>
                    </c:extLst>
                    <c:strCache>
                      <c:ptCount val="1"/>
                      <c:pt idx="0">
                        <c:v>Bolivia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MUJERES'!$G$65:$U$65</c15:sqref>
                        </c15:fullRef>
                        <c15:formulaRef>
                          <c15:sqref>'3.TRATA MUJERES'!$L$65:$U$65</c15:sqref>
                        </c15:formulaRef>
                      </c:ext>
                    </c:extLst>
                    <c:numCache>
                      <c:formatCode>General</c:formatCode>
                      <c:ptCount val="10"/>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3E-9AF3-46C8-BB52-1428929FC430}"/>
                  </c:ext>
                </c:extLst>
              </c15:ser>
            </c15:filteredBarSeries>
            <c15:filteredBarSeries>
              <c15:ser>
                <c:idx val="62"/>
                <c:order val="62"/>
                <c:tx>
                  <c:strRef>
                    <c:extLst xmlns:c15="http://schemas.microsoft.com/office/drawing/2012/chart">
                      <c:ext xmlns:c15="http://schemas.microsoft.com/office/drawing/2012/chart" uri="{02D57815-91ED-43cb-92C2-25804820EDAC}">
                        <c15:formulaRef>
                          <c15:sqref>'3.TRATA MUJERES'!$F$66</c15:sqref>
                        </c15:formulaRef>
                      </c:ext>
                    </c:extLst>
                    <c:strCache>
                      <c:ptCount val="1"/>
                      <c:pt idx="0">
                        <c:v>Resto de nacionalidades</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MUJERES'!$G$2:$U$2</c15:sqref>
                        </c15:fullRef>
                        <c15:formulaRef>
                          <c15:sqref>'3.TRATA MUJERES'!$L$2:$U$2</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'3.TRATA MUJERES'!$G$66:$U$66</c15:sqref>
                        </c15:fullRef>
                        <c15:formulaRef>
                          <c15:sqref>'3.TRATA MUJERES'!$L$66:$U$66</c15:sqref>
                        </c15:formulaRef>
                      </c:ext>
                    </c:extLst>
                    <c:numCache>
                      <c:formatCode>General</c:formatCode>
                      <c:ptCount val="10"/>
                      <c:pt idx="5">
                        <c:v>39</c:v>
                      </c:pt>
                      <c:pt idx="6">
                        <c:v>20</c:v>
                      </c:pt>
                      <c:pt idx="7">
                        <c:v>18</c:v>
                      </c:pt>
                      <c:pt idx="8">
                        <c:v>33</c:v>
                      </c:pt>
                      <c:pt idx="9">
                        <c:v>14</c:v>
                      </c:pt>
                    </c:numCache>
                  </c:numRef>
                </c:val>
                <c:extLst xmlns:c15="http://schemas.microsoft.com/office/drawing/2012/chart">
                  <c:ext xmlns:c16="http://schemas.microsoft.com/office/drawing/2014/chart" uri="{C3380CC4-5D6E-409C-BE32-E72D297353CC}">
                    <c16:uniqueId val="{0000003F-9AF3-46C8-BB52-1428929FC430}"/>
                  </c:ext>
                </c:extLst>
              </c15:ser>
            </c15:filteredBarSeries>
          </c:ext>
        </c:extLst>
      </c:barChart>
      <c:catAx>
        <c:axId val="1003298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3296376"/>
        <c:crosses val="autoZero"/>
        <c:auto val="1"/>
        <c:lblAlgn val="ctr"/>
        <c:lblOffset val="100"/>
        <c:noMultiLvlLbl val="0"/>
      </c:catAx>
      <c:valAx>
        <c:axId val="1003296376"/>
        <c:scaling>
          <c:orientation val="minMax"/>
          <c:max val="800"/>
          <c:min val="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3298536"/>
        <c:crosses val="autoZero"/>
        <c:crossBetween val="between"/>
        <c:majorUnit val="200"/>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2.1183768861561623E-2"/>
          <c:y val="0.86481895308861045"/>
          <c:w val="0.94496878627223391"/>
          <c:h val="0.110533060982439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s-ES" sz="1100">
                <a:solidFill>
                  <a:sysClr val="windowText" lastClr="000000"/>
                </a:solidFill>
              </a:rPr>
              <a:t>3.1. Víctimas de trata con fines de explotación sexual, según nacionalidad.</a:t>
            </a:r>
          </a:p>
          <a:p>
            <a:pPr>
              <a:defRPr sz="1400"/>
            </a:pPr>
            <a:r>
              <a:rPr lang="es-ES" sz="1100">
                <a:solidFill>
                  <a:sysClr val="windowText" lastClr="000000"/>
                </a:solidFill>
              </a:rPr>
              <a:t> España,</a:t>
            </a:r>
            <a:r>
              <a:rPr lang="es-ES" sz="1100" baseline="0">
                <a:solidFill>
                  <a:sysClr val="windowText" lastClr="000000"/>
                </a:solidFill>
              </a:rPr>
              <a:t> desde 2021.</a:t>
            </a:r>
            <a:endParaRPr lang="es-ES" sz="1100">
              <a:solidFill>
                <a:sysClr val="windowText" lastClr="000000"/>
              </a:solidFill>
            </a:endParaRPr>
          </a:p>
        </c:rich>
      </c:tx>
      <c:layout>
        <c:manualLayout>
          <c:xMode val="edge"/>
          <c:yMode val="edge"/>
          <c:x val="0.17571162320306297"/>
          <c:y val="2.6433335741289216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998662902986187E-2"/>
          <c:y val="0.11843156207270499"/>
          <c:w val="0.86615305017057675"/>
          <c:h val="0.59344458089527796"/>
        </c:manualLayout>
      </c:layout>
      <c:barChart>
        <c:barDir val="col"/>
        <c:grouping val="clustered"/>
        <c:varyColors val="0"/>
        <c:ser>
          <c:idx val="0"/>
          <c:order val="0"/>
          <c:tx>
            <c:strRef>
              <c:f>'3.TRATA MUJERES'!$S$2</c:f>
              <c:strCache>
                <c:ptCount val="1"/>
                <c:pt idx="0">
                  <c:v>2021</c:v>
                </c:pt>
              </c:strCache>
            </c:strRef>
          </c:tx>
          <c:spPr>
            <a:solidFill>
              <a:schemeClr val="accent2"/>
            </a:solidFill>
            <a:ln>
              <a:solidFill>
                <a:schemeClr val="accent2"/>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MUJERES'!$F$14:$F$33</c15:sqref>
                  </c15:fullRef>
                </c:ext>
              </c:extLst>
              <c:f>('3.TRATA MUJERES'!$F$14:$F$25,'3.TRATA MUJERES'!$F$28:$F$29,'3.TRATA MUJERES'!$F$33)</c:f>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Uruguay</c:v>
                </c:pt>
                <c:pt idx="13">
                  <c:v>Argentina</c:v>
                </c:pt>
                <c:pt idx="14">
                  <c:v>Resto de nacionalidades</c:v>
                </c:pt>
              </c:strCache>
            </c:strRef>
          </c:cat>
          <c:val>
            <c:numRef>
              <c:extLst>
                <c:ext xmlns:c15="http://schemas.microsoft.com/office/drawing/2012/chart" uri="{02D57815-91ED-43cb-92C2-25804820EDAC}">
                  <c15:fullRef>
                    <c15:sqref>'3.TRATA MUJERES'!$S$14:$S$33</c15:sqref>
                  </c15:fullRef>
                </c:ext>
              </c:extLst>
              <c:f>('3.TRATA MUJERES'!$S$14:$S$25,'3.TRATA MUJERES'!$S$28:$S$29,'3.TRATA MUJERES'!$S$33)</c:f>
              <c:numCache>
                <c:formatCode>0</c:formatCode>
                <c:ptCount val="15"/>
                <c:pt idx="0">
                  <c:v>49</c:v>
                </c:pt>
                <c:pt idx="1">
                  <c:v>18</c:v>
                </c:pt>
                <c:pt idx="2">
                  <c:v>13</c:v>
                </c:pt>
                <c:pt idx="3">
                  <c:v>8</c:v>
                </c:pt>
                <c:pt idx="4">
                  <c:v>2</c:v>
                </c:pt>
                <c:pt idx="5">
                  <c:v>5</c:v>
                </c:pt>
                <c:pt idx="6">
                  <c:v>16</c:v>
                </c:pt>
                <c:pt idx="7">
                  <c:v>2</c:v>
                </c:pt>
                <c:pt idx="8">
                  <c:v>1</c:v>
                </c:pt>
                <c:pt idx="9">
                  <c:v>4</c:v>
                </c:pt>
                <c:pt idx="10">
                  <c:v>4</c:v>
                </c:pt>
                <c:pt idx="11">
                  <c:v>1</c:v>
                </c:pt>
                <c:pt idx="12">
                  <c:v>4</c:v>
                </c:pt>
                <c:pt idx="13">
                  <c:v>1</c:v>
                </c:pt>
                <c:pt idx="14">
                  <c:v>8</c:v>
                </c:pt>
              </c:numCache>
            </c:numRef>
          </c:val>
          <c:extLst>
            <c:ext xmlns:c16="http://schemas.microsoft.com/office/drawing/2014/chart" uri="{C3380CC4-5D6E-409C-BE32-E72D297353CC}">
              <c16:uniqueId val="{00000002-D36B-4D5D-8AF3-C710805F8BC2}"/>
            </c:ext>
          </c:extLst>
        </c:ser>
        <c:ser>
          <c:idx val="1"/>
          <c:order val="1"/>
          <c:tx>
            <c:strRef>
              <c:f>'3.TRATA MUJERES'!$T$2</c:f>
              <c:strCache>
                <c:ptCount val="1"/>
                <c:pt idx="0">
                  <c:v>2022</c:v>
                </c:pt>
              </c:strCache>
            </c:strRef>
          </c:tx>
          <c:spPr>
            <a:solidFill>
              <a:schemeClr val="accent4"/>
            </a:solidFill>
            <a:ln>
              <a:solidFill>
                <a:schemeClr val="accent4"/>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MUJERES'!$F$14:$F$33</c15:sqref>
                  </c15:fullRef>
                </c:ext>
              </c:extLst>
              <c:f>('3.TRATA MUJERES'!$F$14:$F$25,'3.TRATA MUJERES'!$F$28:$F$29,'3.TRATA MUJERES'!$F$33)</c:f>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Uruguay</c:v>
                </c:pt>
                <c:pt idx="13">
                  <c:v>Argentina</c:v>
                </c:pt>
                <c:pt idx="14">
                  <c:v>Resto de nacionalidades</c:v>
                </c:pt>
              </c:strCache>
            </c:strRef>
          </c:cat>
          <c:val>
            <c:numRef>
              <c:extLst>
                <c:ext xmlns:c15="http://schemas.microsoft.com/office/drawing/2012/chart" uri="{02D57815-91ED-43cb-92C2-25804820EDAC}">
                  <c15:fullRef>
                    <c15:sqref>'3.TRATA MUJERES'!$T$14:$T$33</c15:sqref>
                  </c15:fullRef>
                </c:ext>
              </c:extLst>
              <c:f>('3.TRATA MUJERES'!$T$14:$T$25,'3.TRATA MUJERES'!$T$28:$T$29,'3.TRATA MUJERES'!$T$33)</c:f>
              <c:numCache>
                <c:formatCode>0</c:formatCode>
                <c:ptCount val="15"/>
                <c:pt idx="0">
                  <c:v>37</c:v>
                </c:pt>
                <c:pt idx="1">
                  <c:v>19</c:v>
                </c:pt>
                <c:pt idx="2">
                  <c:v>16</c:v>
                </c:pt>
                <c:pt idx="3">
                  <c:v>10</c:v>
                </c:pt>
                <c:pt idx="4">
                  <c:v>10</c:v>
                </c:pt>
                <c:pt idx="5">
                  <c:v>6</c:v>
                </c:pt>
                <c:pt idx="6">
                  <c:v>5</c:v>
                </c:pt>
                <c:pt idx="7">
                  <c:v>4</c:v>
                </c:pt>
                <c:pt idx="8">
                  <c:v>4</c:v>
                </c:pt>
                <c:pt idx="9">
                  <c:v>3</c:v>
                </c:pt>
                <c:pt idx="10">
                  <c:v>3</c:v>
                </c:pt>
                <c:pt idx="11">
                  <c:v>2</c:v>
                </c:pt>
                <c:pt idx="12">
                  <c:v>1</c:v>
                </c:pt>
                <c:pt idx="13">
                  <c:v>1</c:v>
                </c:pt>
                <c:pt idx="14">
                  <c:v>1</c:v>
                </c:pt>
              </c:numCache>
            </c:numRef>
          </c:val>
          <c:extLst>
            <c:ext xmlns:c16="http://schemas.microsoft.com/office/drawing/2014/chart" uri="{C3380CC4-5D6E-409C-BE32-E72D297353CC}">
              <c16:uniqueId val="{00000008-D36B-4D5D-8AF3-C710805F8BC2}"/>
            </c:ext>
          </c:extLst>
        </c:ser>
        <c:ser>
          <c:idx val="2"/>
          <c:order val="2"/>
          <c:tx>
            <c:v>2023</c:v>
          </c:tx>
          <c:spPr>
            <a:solidFill>
              <a:schemeClr val="accent1"/>
            </a:solidFill>
            <a:ln>
              <a:solidFill>
                <a:schemeClr val="accent1"/>
              </a:solidFill>
            </a:ln>
            <a:effectLst/>
          </c:spPr>
          <c:invertIfNegative val="0"/>
          <c:dPt>
            <c:idx val="0"/>
            <c:invertIfNegative val="0"/>
            <c:bubble3D val="0"/>
            <c:extLst>
              <c:ext xmlns:c16="http://schemas.microsoft.com/office/drawing/2014/chart" uri="{C3380CC4-5D6E-409C-BE32-E72D297353CC}">
                <c16:uniqueId val="{0000000A-D36B-4D5D-8AF3-C710805F8BC2}"/>
              </c:ext>
            </c:extLst>
          </c:dPt>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Uruguay</c:v>
              </c:pt>
              <c:pt idx="13">
                <c:v>Argentina</c:v>
              </c:pt>
              <c:pt idx="14">
                <c:v>Resto de nacionalidades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'3.TRATA MUJERES'!$U$14:$U$33</c15:sqref>
                  </c15:fullRef>
                </c:ext>
              </c:extLst>
              <c:f>('3.TRATA MUJERES'!$U$14:$U$25,'3.TRATA MUJERES'!$U$28:$U$29,'3.TRATA MUJERES'!$U$33)</c:f>
              <c:numCache>
                <c:formatCode>0</c:formatCode>
                <c:ptCount val="15"/>
                <c:pt idx="0">
                  <c:v>137</c:v>
                </c:pt>
                <c:pt idx="1">
                  <c:v>32</c:v>
                </c:pt>
                <c:pt idx="2">
                  <c:v>44</c:v>
                </c:pt>
                <c:pt idx="3">
                  <c:v>10</c:v>
                </c:pt>
                <c:pt idx="4">
                  <c:v>1</c:v>
                </c:pt>
                <c:pt idx="5">
                  <c:v>14</c:v>
                </c:pt>
                <c:pt idx="6">
                  <c:v>18</c:v>
                </c:pt>
                <c:pt idx="7">
                  <c:v>9</c:v>
                </c:pt>
                <c:pt idx="8">
                  <c:v>4</c:v>
                </c:pt>
                <c:pt idx="9">
                  <c:v>1</c:v>
                </c:pt>
                <c:pt idx="10">
                  <c:v>0</c:v>
                </c:pt>
                <c:pt idx="11">
                  <c:v>4</c:v>
                </c:pt>
                <c:pt idx="12">
                  <c:v>3</c:v>
                </c:pt>
                <c:pt idx="13">
                  <c:v>2</c:v>
                </c:pt>
                <c:pt idx="14">
                  <c:v>11</c:v>
                </c:pt>
              </c:numCache>
            </c:numRef>
          </c:val>
          <c:extLst>
            <c:ext xmlns:c16="http://schemas.microsoft.com/office/drawing/2014/chart" uri="{C3380CC4-5D6E-409C-BE32-E72D297353CC}">
              <c16:uniqueId val="{0000000E-D36B-4D5D-8AF3-C710805F8BC2}"/>
            </c:ext>
          </c:extLst>
        </c:ser>
        <c:dLbls>
          <c:dLblPos val="ctr"/>
          <c:showLegendKey val="0"/>
          <c:showVal val="1"/>
          <c:showCatName val="0"/>
          <c:showSerName val="0"/>
          <c:showPercent val="0"/>
          <c:showBubbleSize val="0"/>
        </c:dLbls>
        <c:gapWidth val="100"/>
        <c:axId val="837457072"/>
        <c:axId val="983106688"/>
      </c:barChart>
      <c:catAx>
        <c:axId val="8374570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983106688"/>
        <c:crosses val="autoZero"/>
        <c:auto val="1"/>
        <c:lblAlgn val="ctr"/>
        <c:lblOffset val="100"/>
        <c:noMultiLvlLbl val="0"/>
      </c:catAx>
      <c:valAx>
        <c:axId val="983106688"/>
        <c:scaling>
          <c:orientation val="minMax"/>
          <c:max val="16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37457072"/>
        <c:crosses val="autoZero"/>
        <c:crossBetween val="between"/>
      </c:valAx>
      <c:spPr>
        <a:solidFill>
          <a:schemeClr val="accent3">
            <a:lumMod val="20000"/>
            <a:lumOff val="8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baseline="0">
                <a:solidFill>
                  <a:sysClr val="windowText" lastClr="000000"/>
                </a:solidFill>
                <a:latin typeface="+mn-lt"/>
                <a:ea typeface="+mn-ea"/>
                <a:cs typeface="+mn-cs"/>
              </a:rPr>
              <a:t>3.1 Víctimas de explotación sexual, según nacionalidad. España, 2021- 2023</a:t>
            </a:r>
          </a:p>
        </c:rich>
      </c:tx>
      <c:layout>
        <c:manualLayout>
          <c:xMode val="edge"/>
          <c:yMode val="edge"/>
          <c:x val="0.17956714664810544"/>
          <c:y val="6.0422960725075532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8077528770442157E-2"/>
          <c:y val="0.14665401480503557"/>
          <c:w val="0.87209810012280575"/>
          <c:h val="0.58332992363869929"/>
        </c:manualLayout>
      </c:layout>
      <c:barChart>
        <c:barDir val="col"/>
        <c:grouping val="clustered"/>
        <c:varyColors val="0"/>
        <c:ser>
          <c:idx val="12"/>
          <c:order val="12"/>
          <c:tx>
            <c:strRef>
              <c:f>'3.TRATA MUJERES'!$S$35</c:f>
              <c:strCache>
                <c:ptCount val="1"/>
                <c:pt idx="0">
                  <c:v>2021</c:v>
                </c:pt>
              </c:strCache>
            </c:strRef>
          </c:tx>
          <c:spPr>
            <a:solidFill>
              <a:schemeClr val="accent2"/>
            </a:solidFill>
            <a:ln>
              <a:solidFill>
                <a:schemeClr val="accent2"/>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MUJERES'!$F$36:$F$66</c15:sqref>
                  </c15:fullRef>
                </c:ext>
              </c:extLst>
              <c:f>('3.TRATA MUJERES'!$F$47:$F$59,'3.TRATA MUJERES'!$F$62,'3.TRATA MUJERES'!$F$66)</c:f>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MUJERES'!$S$36:$S$66</c15:sqref>
                  </c15:fullRef>
                </c:ext>
              </c:extLst>
              <c:f>('3.TRATA MUJERES'!$S$47:$S$59,'3.TRATA MUJERES'!$S$62,'3.TRATA MUJERES'!$S$66)</c:f>
              <c:numCache>
                <c:formatCode>General</c:formatCode>
                <c:ptCount val="15"/>
                <c:pt idx="0">
                  <c:v>92</c:v>
                </c:pt>
                <c:pt idx="1">
                  <c:v>19</c:v>
                </c:pt>
                <c:pt idx="2">
                  <c:v>12</c:v>
                </c:pt>
                <c:pt idx="3">
                  <c:v>22</c:v>
                </c:pt>
                <c:pt idx="4">
                  <c:v>2</c:v>
                </c:pt>
                <c:pt idx="5">
                  <c:v>83</c:v>
                </c:pt>
                <c:pt idx="6">
                  <c:v>37</c:v>
                </c:pt>
                <c:pt idx="7">
                  <c:v>38</c:v>
                </c:pt>
                <c:pt idx="8">
                  <c:v>13</c:v>
                </c:pt>
                <c:pt idx="9">
                  <c:v>1</c:v>
                </c:pt>
                <c:pt idx="10">
                  <c:v>3</c:v>
                </c:pt>
                <c:pt idx="11">
                  <c:v>9</c:v>
                </c:pt>
                <c:pt idx="12">
                  <c:v>0</c:v>
                </c:pt>
                <c:pt idx="13">
                  <c:v>1</c:v>
                </c:pt>
                <c:pt idx="14">
                  <c:v>18</c:v>
                </c:pt>
              </c:numCache>
            </c:numRef>
          </c:val>
          <c:extLst>
            <c:ext xmlns:c16="http://schemas.microsoft.com/office/drawing/2014/chart" uri="{C3380CC4-5D6E-409C-BE32-E72D297353CC}">
              <c16:uniqueId val="{00000002-7CD2-4540-ACE1-00F040D67548}"/>
            </c:ext>
          </c:extLst>
        </c:ser>
        <c:ser>
          <c:idx val="13"/>
          <c:order val="13"/>
          <c:tx>
            <c:strRef>
              <c:f>'3.TRATA MUJERES'!$T$35</c:f>
              <c:strCache>
                <c:ptCount val="1"/>
                <c:pt idx="0">
                  <c:v>2022</c:v>
                </c:pt>
              </c:strCache>
            </c:strRef>
          </c:tx>
          <c:spPr>
            <a:solidFill>
              <a:schemeClr val="accent4"/>
            </a:solidFill>
            <a:ln>
              <a:solidFill>
                <a:schemeClr val="accent4"/>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MUJERES'!$F$36:$F$66</c15:sqref>
                  </c15:fullRef>
                </c:ext>
              </c:extLst>
              <c:f>('3.TRATA MUJERES'!$F$47:$F$59,'3.TRATA MUJERES'!$F$62,'3.TRATA MUJERES'!$F$66)</c:f>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MUJERES'!$T$36:$T$66</c15:sqref>
                  </c15:fullRef>
                </c:ext>
              </c:extLst>
              <c:f>('3.TRATA MUJERES'!$T$47:$T$59,'3.TRATA MUJERES'!$T$62,'3.TRATA MUJERES'!$T$66)</c:f>
              <c:numCache>
                <c:formatCode>General</c:formatCode>
                <c:ptCount val="15"/>
                <c:pt idx="0">
                  <c:v>98</c:v>
                </c:pt>
                <c:pt idx="1">
                  <c:v>27</c:v>
                </c:pt>
                <c:pt idx="2">
                  <c:v>39</c:v>
                </c:pt>
                <c:pt idx="3">
                  <c:v>33</c:v>
                </c:pt>
                <c:pt idx="4">
                  <c:v>4</c:v>
                </c:pt>
                <c:pt idx="5">
                  <c:v>70</c:v>
                </c:pt>
                <c:pt idx="6">
                  <c:v>44</c:v>
                </c:pt>
                <c:pt idx="7">
                  <c:v>39</c:v>
                </c:pt>
                <c:pt idx="8">
                  <c:v>20</c:v>
                </c:pt>
                <c:pt idx="9">
                  <c:v>4</c:v>
                </c:pt>
                <c:pt idx="10">
                  <c:v>4</c:v>
                </c:pt>
                <c:pt idx="11">
                  <c:v>10</c:v>
                </c:pt>
                <c:pt idx="12">
                  <c:v>6</c:v>
                </c:pt>
                <c:pt idx="13">
                  <c:v>3</c:v>
                </c:pt>
                <c:pt idx="14">
                  <c:v>33</c:v>
                </c:pt>
              </c:numCache>
            </c:numRef>
          </c:val>
          <c:extLst>
            <c:ext xmlns:c16="http://schemas.microsoft.com/office/drawing/2014/chart" uri="{C3380CC4-5D6E-409C-BE32-E72D297353CC}">
              <c16:uniqueId val="{00000005-7CD2-4540-ACE1-00F040D67548}"/>
            </c:ext>
          </c:extLst>
        </c:ser>
        <c:ser>
          <c:idx val="14"/>
          <c:order val="14"/>
          <c:tx>
            <c:strRef>
              <c:f>'3.TRATA MUJERES'!$U$35</c:f>
              <c:strCache>
                <c:ptCount val="1"/>
                <c:pt idx="0">
                  <c:v>2023</c:v>
                </c:pt>
              </c:strCache>
            </c:strRef>
          </c:tx>
          <c:spPr>
            <a:solidFill>
              <a:schemeClr val="accent1"/>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MUJERES'!$F$36:$F$66</c15:sqref>
                  </c15:fullRef>
                </c:ext>
              </c:extLst>
              <c:f>('3.TRATA MUJERES'!$F$47:$F$59,'3.TRATA MUJERES'!$F$62,'3.TRATA MUJERES'!$F$66)</c:f>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MUJERES'!$U$36:$U$66</c15:sqref>
                  </c15:fullRef>
                </c:ext>
              </c:extLst>
              <c:f>('3.TRATA MUJERES'!$U$47:$U$59,'3.TRATA MUJERES'!$U$62,'3.TRATA MUJERES'!$U$66)</c:f>
              <c:numCache>
                <c:formatCode>General</c:formatCode>
                <c:ptCount val="15"/>
                <c:pt idx="0">
                  <c:v>140</c:v>
                </c:pt>
                <c:pt idx="1">
                  <c:v>32</c:v>
                </c:pt>
                <c:pt idx="2">
                  <c:v>35</c:v>
                </c:pt>
                <c:pt idx="3">
                  <c:v>13</c:v>
                </c:pt>
                <c:pt idx="4">
                  <c:v>6</c:v>
                </c:pt>
                <c:pt idx="5">
                  <c:v>67</c:v>
                </c:pt>
                <c:pt idx="6">
                  <c:v>21</c:v>
                </c:pt>
                <c:pt idx="7">
                  <c:v>8</c:v>
                </c:pt>
                <c:pt idx="8">
                  <c:v>12</c:v>
                </c:pt>
                <c:pt idx="9">
                  <c:v>1</c:v>
                </c:pt>
                <c:pt idx="10">
                  <c:v>1</c:v>
                </c:pt>
                <c:pt idx="11">
                  <c:v>10</c:v>
                </c:pt>
                <c:pt idx="12">
                  <c:v>2</c:v>
                </c:pt>
                <c:pt idx="13">
                  <c:v>3</c:v>
                </c:pt>
                <c:pt idx="14">
                  <c:v>14</c:v>
                </c:pt>
              </c:numCache>
            </c:numRef>
          </c:val>
          <c:extLst>
            <c:ext xmlns:c16="http://schemas.microsoft.com/office/drawing/2014/chart" uri="{C3380CC4-5D6E-409C-BE32-E72D297353CC}">
              <c16:uniqueId val="{0000000D-7CD2-4540-ACE1-00F040D67548}"/>
            </c:ext>
          </c:extLst>
        </c:ser>
        <c:dLbls>
          <c:showLegendKey val="0"/>
          <c:showVal val="0"/>
          <c:showCatName val="0"/>
          <c:showSerName val="0"/>
          <c:showPercent val="0"/>
          <c:showBubbleSize val="0"/>
        </c:dLbls>
        <c:gapWidth val="100"/>
        <c:axId val="808466184"/>
        <c:axId val="808461864"/>
        <c:extLst>
          <c:ext xmlns:c15="http://schemas.microsoft.com/office/drawing/2012/chart" uri="{02D57815-91ED-43cb-92C2-25804820EDAC}">
            <c15:filteredBarSeries>
              <c15:ser>
                <c:idx val="0"/>
                <c:order val="0"/>
                <c:tx>
                  <c:strRef>
                    <c:extLst>
                      <c:ext uri="{02D57815-91ED-43cb-92C2-25804820EDAC}">
                        <c15:formulaRef>
                          <c15:sqref>'3.TRATA MUJERES'!$G$35</c15:sqref>
                        </c15:formulaRef>
                      </c:ext>
                    </c:extLst>
                    <c:strCache>
                      <c:ptCount val="1"/>
                      <c:pt idx="0">
                        <c:v>2009</c:v>
                      </c:pt>
                    </c:strCache>
                  </c:strRef>
                </c:tx>
                <c:spPr>
                  <a:solidFill>
                    <a:schemeClr val="accent1"/>
                  </a:solidFill>
                  <a:ln>
                    <a:noFill/>
                  </a:ln>
                  <a:effectLst/>
                </c:spPr>
                <c:invertIfNegative val="0"/>
                <c:cat>
                  <c:strRef>
                    <c:extLst>
                      <c:ex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uri="{02D57815-91ED-43cb-92C2-25804820EDAC}">
                        <c15:fullRef>
                          <c15:sqref>'3.TRATA MUJERES'!$G$36:$G$66</c15:sqref>
                        </c15:fullRef>
                        <c15:formulaRef>
                          <c15:sqref>('3.TRATA MUJERES'!$G$47:$G$59,'3.TRATA MUJERES'!$G$62,'3.TRATA MUJERES'!$G$66)</c15:sqref>
                        </c15:formulaRef>
                      </c:ext>
                    </c:extLst>
                    <c:numCache>
                      <c:formatCode>General</c:formatCode>
                      <c:ptCount val="15"/>
                    </c:numCache>
                  </c:numRef>
                </c:val>
                <c:extLst>
                  <c:ext xmlns:c16="http://schemas.microsoft.com/office/drawing/2014/chart" uri="{C3380CC4-5D6E-409C-BE32-E72D297353CC}">
                    <c16:uniqueId val="{0000000E-7CD2-4540-ACE1-00F040D6754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'3.TRATA MUJERES'!$H$35</c15:sqref>
                        </c15:formulaRef>
                      </c:ext>
                    </c:extLst>
                    <c:strCache>
                      <c:ptCount val="1"/>
                      <c:pt idx="0">
                        <c:v>2010</c:v>
                      </c:pt>
                    </c:strCache>
                  </c:strRef>
                </c:tx>
                <c:spPr>
                  <a:solidFill>
                    <a:schemeClr val="accent2"/>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MUJERES'!$H$36:$H$66</c15:sqref>
                        </c15:fullRef>
                        <c15:formulaRef>
                          <c15:sqref>('3.TRATA MUJERES'!$H$47:$H$59,'3.TRATA MUJERES'!$H$62,'3.TRATA MUJERES'!$H$66)</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0F-7CD2-4540-ACE1-00F040D6754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'3.TRATA MUJERES'!$I$35</c15:sqref>
                        </c15:formulaRef>
                      </c:ext>
                    </c:extLst>
                    <c:strCache>
                      <c:ptCount val="1"/>
                      <c:pt idx="0">
                        <c:v>2011</c:v>
                      </c:pt>
                    </c:strCache>
                  </c:strRef>
                </c:tx>
                <c:spPr>
                  <a:solidFill>
                    <a:schemeClr val="accent3"/>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MUJERES'!$I$36:$I$66</c15:sqref>
                        </c15:fullRef>
                        <c15:formulaRef>
                          <c15:sqref>('3.TRATA MUJERES'!$I$47:$I$59,'3.TRATA MUJERES'!$I$62,'3.TRATA MUJERES'!$I$66)</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10-7CD2-4540-ACE1-00F040D6754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'3.TRATA MUJERES'!$J$35</c15:sqref>
                        </c15:formulaRef>
                      </c:ext>
                    </c:extLst>
                    <c:strCache>
                      <c:ptCount val="1"/>
                      <c:pt idx="0">
                        <c:v>2012</c:v>
                      </c:pt>
                    </c:strCache>
                  </c:strRef>
                </c:tx>
                <c:spPr>
                  <a:solidFill>
                    <a:schemeClr val="accent4"/>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MUJERES'!$J$36:$J$66</c15:sqref>
                        </c15:fullRef>
                        <c15:formulaRef>
                          <c15:sqref>('3.TRATA MUJERES'!$J$47:$J$59,'3.TRATA MUJERES'!$J$62,'3.TRATA MUJERES'!$J$66)</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11-7CD2-4540-ACE1-00F040D6754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'3.TRATA MUJERES'!$K$35</c15:sqref>
                        </c15:formulaRef>
                      </c:ext>
                    </c:extLst>
                    <c:strCache>
                      <c:ptCount val="1"/>
                      <c:pt idx="0">
                        <c:v>2013</c:v>
                      </c:pt>
                    </c:strCache>
                  </c:strRef>
                </c:tx>
                <c:spPr>
                  <a:solidFill>
                    <a:schemeClr val="accent5"/>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MUJERES'!$K$36:$K$66</c15:sqref>
                        </c15:fullRef>
                        <c15:formulaRef>
                          <c15:sqref>('3.TRATA MUJERES'!$K$47:$K$59,'3.TRATA MUJERES'!$K$62,'3.TRATA MUJERES'!$K$66)</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12-7CD2-4540-ACE1-00F040D6754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'3.TRATA MUJERES'!$L$35</c15:sqref>
                        </c15:formulaRef>
                      </c:ext>
                    </c:extLst>
                    <c:strCache>
                      <c:ptCount val="1"/>
                      <c:pt idx="0">
                        <c:v>2014</c:v>
                      </c:pt>
                    </c:strCache>
                  </c:strRef>
                </c:tx>
                <c:spPr>
                  <a:solidFill>
                    <a:schemeClr val="accent6"/>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MUJERES'!$L$36:$L$66</c15:sqref>
                        </c15:fullRef>
                        <c15:formulaRef>
                          <c15:sqref>('3.TRATA MUJERES'!$L$47:$L$59,'3.TRATA MUJERES'!$L$62,'3.TRATA MUJERES'!$L$66)</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13-7CD2-4540-ACE1-00F040D6754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'3.TRATA MUJERES'!$M$35</c15:sqref>
                        </c15:formulaRef>
                      </c:ext>
                    </c:extLst>
                    <c:strCache>
                      <c:ptCount val="1"/>
                      <c:pt idx="0">
                        <c:v>2015</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MUJERES'!$M$36:$M$66</c15:sqref>
                        </c15:fullRef>
                        <c15:formulaRef>
                          <c15:sqref>('3.TRATA MUJERES'!$M$47:$M$59,'3.TRATA MUJERES'!$M$62,'3.TRATA MUJERES'!$M$66)</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14-7CD2-4540-ACE1-00F040D6754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'3.TRATA MUJERES'!$N$35</c15:sqref>
                        </c15:formulaRef>
                      </c:ext>
                    </c:extLst>
                    <c:strCache>
                      <c:ptCount val="1"/>
                      <c:pt idx="0">
                        <c:v>2016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MUJERES'!$N$36:$N$66</c15:sqref>
                        </c15:fullRef>
                        <c15:formulaRef>
                          <c15:sqref>('3.TRATA MUJERES'!$N$47:$N$59,'3.TRATA MUJERES'!$N$62,'3.TRATA MUJERES'!$N$66)</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15-7CD2-4540-ACE1-00F040D6754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'3.TRATA MUJERES'!$O$35</c15:sqref>
                        </c15:formulaRef>
                      </c:ext>
                    </c:extLst>
                    <c:strCache>
                      <c:ptCount val="1"/>
                      <c:pt idx="0">
                        <c:v>2017</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MUJERES'!$O$36:$O$66</c15:sqref>
                        </c15:fullRef>
                        <c15:formulaRef>
                          <c15:sqref>('3.TRATA MUJERES'!$O$47:$O$59,'3.TRATA MUJERES'!$O$62,'3.TRATA MUJERES'!$O$66)</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16-7CD2-4540-ACE1-00F040D6754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'3.TRATA MUJERES'!$P$35</c15:sqref>
                        </c15:formulaRef>
                      </c:ext>
                    </c:extLst>
                    <c:strCache>
                      <c:ptCount val="1"/>
                      <c:pt idx="0">
                        <c:v>2018</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MUJERES'!$P$36:$P$66</c15:sqref>
                        </c15:fullRef>
                        <c15:formulaRef>
                          <c15:sqref>('3.TRATA MUJERES'!$P$47:$P$59,'3.TRATA MUJERES'!$P$62,'3.TRATA MUJERES'!$P$66)</c15:sqref>
                        </c15:formulaRef>
                      </c:ext>
                    </c:extLst>
                    <c:numCache>
                      <c:formatCode>General</c:formatCode>
                      <c:ptCount val="15"/>
                    </c:numCache>
                  </c:numRef>
                </c:val>
                <c:extLst xmlns:c15="http://schemas.microsoft.com/office/drawing/2012/chart">
                  <c:ext xmlns:c16="http://schemas.microsoft.com/office/drawing/2014/chart" uri="{C3380CC4-5D6E-409C-BE32-E72D297353CC}">
                    <c16:uniqueId val="{00000017-7CD2-4540-ACE1-00F040D6754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'3.TRATA MUJERES'!$Q$35</c15:sqref>
                        </c15:formulaRef>
                      </c:ext>
                    </c:extLst>
                    <c:strCache>
                      <c:ptCount val="1"/>
                      <c:pt idx="0">
                        <c:v>2019</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MUJERES'!$Q$36:$Q$66</c15:sqref>
                        </c15:fullRef>
                        <c15:formulaRef>
                          <c15:sqref>('3.TRATA MUJERES'!$Q$47:$Q$59,'3.TRATA MUJERES'!$Q$62,'3.TRATA MUJERES'!$Q$66)</c15:sqref>
                        </c15:formulaRef>
                      </c:ext>
                    </c:extLst>
                    <c:numCache>
                      <c:formatCode>General</c:formatCode>
                      <c:ptCount val="15"/>
                      <c:pt idx="0">
                        <c:v>111</c:v>
                      </c:pt>
                      <c:pt idx="1">
                        <c:v>9</c:v>
                      </c:pt>
                      <c:pt idx="2">
                        <c:v>39</c:v>
                      </c:pt>
                      <c:pt idx="3">
                        <c:v>57</c:v>
                      </c:pt>
                      <c:pt idx="4">
                        <c:v>0</c:v>
                      </c:pt>
                      <c:pt idx="5">
                        <c:v>87</c:v>
                      </c:pt>
                      <c:pt idx="6">
                        <c:v>82</c:v>
                      </c:pt>
                      <c:pt idx="7">
                        <c:v>77</c:v>
                      </c:pt>
                      <c:pt idx="8">
                        <c:v>19</c:v>
                      </c:pt>
                      <c:pt idx="9">
                        <c:v>6</c:v>
                      </c:pt>
                      <c:pt idx="10">
                        <c:v>3</c:v>
                      </c:pt>
                      <c:pt idx="11">
                        <c:v>81</c:v>
                      </c:pt>
                      <c:pt idx="12">
                        <c:v>28</c:v>
                      </c:pt>
                      <c:pt idx="13">
                        <c:v>2</c:v>
                      </c:pt>
                      <c:pt idx="14">
                        <c:v>39</c:v>
                      </c:pt>
                    </c:numCache>
                  </c:numRef>
                </c:val>
                <c:extLst xmlns:c15="http://schemas.microsoft.com/office/drawing/2012/chart">
                  <c:ext xmlns:c16="http://schemas.microsoft.com/office/drawing/2014/chart" uri="{C3380CC4-5D6E-409C-BE32-E72D297353CC}">
                    <c16:uniqueId val="{00000018-7CD2-4540-ACE1-00F040D6754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'3.TRATA MUJERES'!$R$35</c15:sqref>
                        </c15:formulaRef>
                      </c:ext>
                    </c:extLst>
                    <c:strCache>
                      <c:ptCount val="1"/>
                      <c:pt idx="0">
                        <c:v>2020</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'3.TRATA MUJERES'!$F$36:$F$66</c15:sqref>
                        </c15:fullRef>
                        <c15:formulaRef>
                          <c15:sqref>('3.TRATA MUJERES'!$F$47:$F$59,'3.TRATA MUJERES'!$F$62,'3.TRATA MUJERES'!$F$66)</c15:sqref>
                        </c15:formulaRef>
                      </c:ext>
                    </c:extLst>
                    <c:strCache>
                      <c:ptCount val="15"/>
                      <c:pt idx="0">
                        <c:v>Colombia</c:v>
                      </c:pt>
                      <c:pt idx="1">
                        <c:v>Paraguay</c:v>
                      </c:pt>
                      <c:pt idx="2">
                        <c:v>Venezuela</c:v>
                      </c:pt>
                      <c:pt idx="3">
                        <c:v>Brasil</c:v>
                      </c:pt>
                      <c:pt idx="4">
                        <c:v>Perú</c:v>
                      </c:pt>
                      <c:pt idx="5">
                        <c:v>España</c:v>
                      </c:pt>
                      <c:pt idx="6">
                        <c:v>Rumanía</c:v>
                      </c:pt>
                      <c:pt idx="7">
                        <c:v>Rep. Dominicana</c:v>
                      </c:pt>
                      <c:pt idx="8">
                        <c:v>Marruecos</c:v>
                      </c:pt>
                      <c:pt idx="9">
                        <c:v>Nigeria</c:v>
                      </c:pt>
                      <c:pt idx="10">
                        <c:v>Honduras</c:v>
                      </c:pt>
                      <c:pt idx="11">
                        <c:v>China</c:v>
                      </c:pt>
                      <c:pt idx="12">
                        <c:v>Ucrania</c:v>
                      </c:pt>
                      <c:pt idx="13">
                        <c:v>Argentina</c:v>
                      </c:pt>
                      <c:pt idx="14">
                        <c:v>Resto de nacionalidades</c:v>
                      </c:pt>
                    </c:strCache>
                  </c:strRef>
                </c:cat>
                <c:val>
                  <c:numRef>
                    <c:extLst>
                      <c:ext xmlns:c15="http://schemas.microsoft.com/office/drawing/2012/chart" uri="{02D57815-91ED-43cb-92C2-25804820EDAC}">
                        <c15:fullRef>
                          <c15:sqref>'3.TRATA MUJERES'!$R$36:$R$66</c15:sqref>
                        </c15:fullRef>
                        <c15:formulaRef>
                          <c15:sqref>('3.TRATA MUJERES'!$R$47:$R$59,'3.TRATA MUJERES'!$R$62,'3.TRATA MUJERES'!$R$66)</c15:sqref>
                        </c15:formulaRef>
                      </c:ext>
                    </c:extLst>
                    <c:numCache>
                      <c:formatCode>General</c:formatCode>
                      <c:ptCount val="15"/>
                      <c:pt idx="0">
                        <c:v>103</c:v>
                      </c:pt>
                      <c:pt idx="1">
                        <c:v>13</c:v>
                      </c:pt>
                      <c:pt idx="2">
                        <c:v>20</c:v>
                      </c:pt>
                      <c:pt idx="3">
                        <c:v>31</c:v>
                      </c:pt>
                      <c:pt idx="4">
                        <c:v>1</c:v>
                      </c:pt>
                      <c:pt idx="5">
                        <c:v>70</c:v>
                      </c:pt>
                      <c:pt idx="6">
                        <c:v>66</c:v>
                      </c:pt>
                      <c:pt idx="7">
                        <c:v>29</c:v>
                      </c:pt>
                      <c:pt idx="8">
                        <c:v>6</c:v>
                      </c:pt>
                      <c:pt idx="9">
                        <c:v>3</c:v>
                      </c:pt>
                      <c:pt idx="10">
                        <c:v>1</c:v>
                      </c:pt>
                      <c:pt idx="11">
                        <c:v>38</c:v>
                      </c:pt>
                      <c:pt idx="12">
                        <c:v>13</c:v>
                      </c:pt>
                      <c:pt idx="13">
                        <c:v>1</c:v>
                      </c:pt>
                      <c:pt idx="14">
                        <c:v>20</c:v>
                      </c:pt>
                    </c:numCache>
                  </c:numRef>
                </c:val>
                <c:extLst xmlns:c15="http://schemas.microsoft.com/office/drawing/2012/chart">
                  <c:ext xmlns:c16="http://schemas.microsoft.com/office/drawing/2014/chart" uri="{C3380CC4-5D6E-409C-BE32-E72D297353CC}">
                    <c16:uniqueId val="{00000019-7CD2-4540-ACE1-00F040D67548}"/>
                  </c:ext>
                </c:extLst>
              </c15:ser>
            </c15:filteredBarSeries>
          </c:ext>
        </c:extLst>
      </c:barChart>
      <c:catAx>
        <c:axId val="808466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08461864"/>
        <c:crosses val="autoZero"/>
        <c:auto val="1"/>
        <c:lblAlgn val="ctr"/>
        <c:lblOffset val="100"/>
        <c:noMultiLvlLbl val="0"/>
      </c:catAx>
      <c:valAx>
        <c:axId val="8084618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08466184"/>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050" b="1" i="0" u="none" strike="noStrike" kern="1200" spc="0" baseline="0">
                <a:solidFill>
                  <a:sysClr val="windowText" lastClr="000000"/>
                </a:solidFill>
                <a:latin typeface="+mn-lt"/>
                <a:ea typeface="+mn-ea"/>
                <a:cs typeface="+mn-cs"/>
              </a:defRPr>
            </a:pPr>
            <a:r>
              <a:rPr lang="es-ES" sz="1050" b="1" i="0" u="none" strike="noStrike" kern="1200" spc="0" baseline="0">
                <a:solidFill>
                  <a:sysClr val="windowText" lastClr="000000"/>
                </a:solidFill>
                <a:latin typeface="+mn-lt"/>
                <a:ea typeface="+mn-ea"/>
                <a:cs typeface="+mn-cs"/>
              </a:rPr>
              <a:t>3.2 Detenidos por trata con fines de explotación sexual y detenidos por explotación sexual en España y en la Comunidad de Madrid, desde 2019. </a:t>
            </a:r>
          </a:p>
        </c:rich>
      </c:tx>
      <c:layout>
        <c:manualLayout>
          <c:xMode val="edge"/>
          <c:yMode val="edge"/>
          <c:x val="0.13439591535433071"/>
          <c:y val="3.2483323305517044E-2"/>
        </c:manualLayout>
      </c:layout>
      <c:overlay val="0"/>
      <c:spPr>
        <a:noFill/>
        <a:ln>
          <a:noFill/>
        </a:ln>
        <a:effectLst/>
      </c:spPr>
      <c:txPr>
        <a:bodyPr rot="0" spcFirstLastPara="1" vertOverflow="ellipsis" vert="horz" wrap="square" anchor="ctr" anchorCtr="1"/>
        <a:lstStyle/>
        <a:p>
          <a:pPr algn="ctr" rtl="0">
            <a:defRPr lang="es-ES" sz="105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9.2878190122284612E-2"/>
          <c:y val="0.16991524315274545"/>
          <c:w val="0.85785535383960576"/>
          <c:h val="0.59659795432547669"/>
        </c:manualLayout>
      </c:layout>
      <c:barChart>
        <c:barDir val="col"/>
        <c:grouping val="clustered"/>
        <c:varyColors val="0"/>
        <c:ser>
          <c:idx val="0"/>
          <c:order val="0"/>
          <c:tx>
            <c:v>Trata sexual. Total detenidos. España</c:v>
          </c:tx>
          <c:spPr>
            <a:solidFill>
              <a:srgbClr val="F2A16A"/>
            </a:solidFill>
            <a:ln>
              <a:solidFill>
                <a:srgbClr val="F2A16A"/>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2">
                        <a:lumMod val="60000"/>
                        <a:lumOff val="4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MUJERES'!$G$71:$U$71</c15:sqref>
                  </c15:fullRef>
                </c:ext>
              </c:extLst>
              <c:f>'3.TRATA MUJERES'!$Q$71:$U$71</c:f>
              <c:numCache>
                <c:formatCode>General</c:formatCode>
                <c:ptCount val="5"/>
                <c:pt idx="0">
                  <c:v>250</c:v>
                </c:pt>
                <c:pt idx="1">
                  <c:v>193</c:v>
                </c:pt>
                <c:pt idx="2">
                  <c:v>205</c:v>
                </c:pt>
                <c:pt idx="3">
                  <c:v>161</c:v>
                </c:pt>
                <c:pt idx="4">
                  <c:v>345</c:v>
                </c:pt>
              </c:numCache>
            </c:numRef>
          </c:val>
          <c:extLst>
            <c:ext xmlns:c16="http://schemas.microsoft.com/office/drawing/2014/chart" uri="{C3380CC4-5D6E-409C-BE32-E72D297353CC}">
              <c16:uniqueId val="{00000000-5E4F-4730-857D-A5408B7D5F48}"/>
            </c:ext>
          </c:extLst>
        </c:ser>
        <c:ser>
          <c:idx val="27"/>
          <c:order val="27"/>
          <c:tx>
            <c:v>Trata sexual. Total detenidos. CAM</c:v>
          </c:tx>
          <c:spPr>
            <a:solidFill>
              <a:schemeClr val="accent1"/>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MUJERES'!$G$98:$U$98</c15:sqref>
                  </c15:fullRef>
                </c:ext>
              </c:extLst>
              <c:f>'3.TRATA MUJERES'!$Q$98:$U$98</c:f>
              <c:numCache>
                <c:formatCode>General</c:formatCode>
                <c:ptCount val="5"/>
                <c:pt idx="0">
                  <c:v>29</c:v>
                </c:pt>
                <c:pt idx="1">
                  <c:v>12</c:v>
                </c:pt>
                <c:pt idx="2">
                  <c:v>14</c:v>
                </c:pt>
                <c:pt idx="3">
                  <c:v>28</c:v>
                </c:pt>
                <c:pt idx="4">
                  <c:v>64</c:v>
                </c:pt>
              </c:numCache>
            </c:numRef>
          </c:val>
          <c:extLst>
            <c:ext xmlns:c16="http://schemas.microsoft.com/office/drawing/2014/chart" uri="{C3380CC4-5D6E-409C-BE32-E72D297353CC}">
              <c16:uniqueId val="{00000001-5E4F-4730-857D-A5408B7D5F48}"/>
            </c:ext>
          </c:extLst>
        </c:ser>
        <c:ser>
          <c:idx val="28"/>
          <c:order val="28"/>
          <c:tx>
            <c:v>Explotación sexual. Total detenidos.España</c:v>
          </c:tx>
          <c:spPr>
            <a:solidFill>
              <a:schemeClr val="accent2"/>
            </a:solidFill>
            <a:ln>
              <a:solidFill>
                <a:schemeClr val="accent2"/>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MUJERES'!$G$99:$U$99</c15:sqref>
                  </c15:fullRef>
                </c:ext>
              </c:extLst>
              <c:f>'3.TRATA MUJERES'!$Q$99:$U$99</c:f>
              <c:numCache>
                <c:formatCode>General</c:formatCode>
                <c:ptCount val="5"/>
                <c:pt idx="0">
                  <c:v>265</c:v>
                </c:pt>
                <c:pt idx="1">
                  <c:v>193</c:v>
                </c:pt>
                <c:pt idx="2">
                  <c:v>226</c:v>
                </c:pt>
                <c:pt idx="3">
                  <c:v>241</c:v>
                </c:pt>
                <c:pt idx="4">
                  <c:v>233</c:v>
                </c:pt>
              </c:numCache>
            </c:numRef>
          </c:val>
          <c:extLst>
            <c:ext xmlns:c16="http://schemas.microsoft.com/office/drawing/2014/chart" uri="{C3380CC4-5D6E-409C-BE32-E72D297353CC}">
              <c16:uniqueId val="{00000002-5E4F-4730-857D-A5408B7D5F48}"/>
            </c:ext>
          </c:extLst>
        </c:ser>
        <c:ser>
          <c:idx val="50"/>
          <c:order val="50"/>
          <c:tx>
            <c:v>Explotación sexual. Total detenidos. CAM</c:v>
          </c:tx>
          <c:spPr>
            <a:solidFill>
              <a:srgbClr val="65D7FF"/>
            </a:solidFill>
            <a:ln>
              <a:solidFill>
                <a:srgbClr val="65D7FF"/>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00B0F0"/>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MUJERES'!$G$121:$U$121</c15:sqref>
                  </c15:fullRef>
                </c:ext>
              </c:extLst>
              <c:f>'3.TRATA MUJERES'!$Q$121:$U$121</c:f>
              <c:numCache>
                <c:formatCode>General</c:formatCode>
                <c:ptCount val="5"/>
                <c:pt idx="0">
                  <c:v>7</c:v>
                </c:pt>
                <c:pt idx="1">
                  <c:v>4</c:v>
                </c:pt>
                <c:pt idx="2">
                  <c:v>14</c:v>
                </c:pt>
                <c:pt idx="3">
                  <c:v>32</c:v>
                </c:pt>
                <c:pt idx="4">
                  <c:v>33</c:v>
                </c:pt>
              </c:numCache>
            </c:numRef>
          </c:val>
          <c:extLst>
            <c:ext xmlns:c16="http://schemas.microsoft.com/office/drawing/2014/chart" uri="{C3380CC4-5D6E-409C-BE32-E72D297353CC}">
              <c16:uniqueId val="{00000003-5E4F-4730-857D-A5408B7D5F48}"/>
            </c:ext>
          </c:extLst>
        </c:ser>
        <c:dLbls>
          <c:showLegendKey val="0"/>
          <c:showVal val="0"/>
          <c:showCatName val="0"/>
          <c:showSerName val="0"/>
          <c:showPercent val="0"/>
          <c:showBubbleSize val="0"/>
        </c:dLbls>
        <c:gapWidth val="100"/>
        <c:axId val="1058039808"/>
        <c:axId val="1058040168"/>
        <c:extLst>
          <c:ext xmlns:c15="http://schemas.microsoft.com/office/drawing/2012/chart" uri="{02D57815-91ED-43cb-92C2-25804820EDAC}">
            <c15:filteredBarSeries>
              <c15:ser>
                <c:idx val="1"/>
                <c:order val="1"/>
                <c:tx>
                  <c:v>Trata detenidas</c:v>
                </c:tx>
                <c:spPr>
                  <a:solidFill>
                    <a:schemeClr val="accent2"/>
                  </a:solidFill>
                  <a:ln>
                    <a:noFill/>
                  </a:ln>
                  <a:effectLst/>
                </c:spPr>
                <c:invertIfNegative val="0"/>
                <c:cat>
                  <c:numRef>
                    <c:extLst>
                      <c:ex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uri="{02D57815-91ED-43cb-92C2-25804820EDAC}">
                        <c15:fullRef>
                          <c15:sqref>'3.TRATA MUJERES'!$G$72:$U$72</c15:sqref>
                        </c15:fullRef>
                        <c15:formulaRef>
                          <c15:sqref>'3.TRATA MUJERES'!$Q$72:$U$72</c15:sqref>
                        </c15:formulaRef>
                      </c:ext>
                    </c:extLst>
                    <c:numCache>
                      <c:formatCode>General</c:formatCode>
                      <c:ptCount val="5"/>
                      <c:pt idx="0">
                        <c:v>108</c:v>
                      </c:pt>
                      <c:pt idx="1">
                        <c:v>74</c:v>
                      </c:pt>
                      <c:pt idx="2">
                        <c:v>109</c:v>
                      </c:pt>
                      <c:pt idx="3">
                        <c:v>87</c:v>
                      </c:pt>
                      <c:pt idx="4">
                        <c:v>178</c:v>
                      </c:pt>
                    </c:numCache>
                  </c:numRef>
                </c:val>
                <c:extLst>
                  <c:ext xmlns:c16="http://schemas.microsoft.com/office/drawing/2014/chart" uri="{C3380CC4-5D6E-409C-BE32-E72D297353CC}">
                    <c16:uniqueId val="{00000004-5E4F-4730-857D-A5408B7D5F48}"/>
                  </c:ext>
                </c:extLst>
              </c15:ser>
            </c15:filteredBarSeries>
            <c15:filteredBarSeries>
              <c15:ser>
                <c:idx val="2"/>
                <c:order val="2"/>
                <c:tx>
                  <c:v>Trata detenidos</c:v>
                </c:tx>
                <c:spPr>
                  <a:solidFill>
                    <a:schemeClr val="accent3"/>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MUJERES'!$G$73:$U$73</c15:sqref>
                        </c15:fullRef>
                        <c15:formulaRef>
                          <c15:sqref>'3.TRATA MUJERES'!$Q$73:$U$73</c15:sqref>
                        </c15:formulaRef>
                      </c:ext>
                    </c:extLst>
                    <c:numCache>
                      <c:formatCode>General</c:formatCode>
                      <c:ptCount val="5"/>
                      <c:pt idx="0">
                        <c:v>142</c:v>
                      </c:pt>
                      <c:pt idx="1">
                        <c:v>119</c:v>
                      </c:pt>
                      <c:pt idx="2">
                        <c:v>96</c:v>
                      </c:pt>
                      <c:pt idx="3">
                        <c:v>74</c:v>
                      </c:pt>
                      <c:pt idx="4">
                        <c:v>167</c:v>
                      </c:pt>
                    </c:numCache>
                  </c:numRef>
                </c:val>
                <c:extLst xmlns:c15="http://schemas.microsoft.com/office/drawing/2012/chart">
                  <c:ext xmlns:c16="http://schemas.microsoft.com/office/drawing/2014/chart" uri="{C3380CC4-5D6E-409C-BE32-E72D297353CC}">
                    <c16:uniqueId val="{00000005-5E4F-4730-857D-A5408B7D5F4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'3.TRATA MUJERES'!$F$74</c15:sqref>
                        </c15:formulaRef>
                      </c:ext>
                    </c:extLst>
                    <c:strCache>
                      <c:ptCount val="1"/>
                      <c:pt idx="0">
                        <c:v>España</c:v>
                      </c:pt>
                    </c:strCache>
                  </c:strRef>
                </c:tx>
                <c:spPr>
                  <a:solidFill>
                    <a:schemeClr val="accent4"/>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MUJERES'!$G$74:$U$74</c15:sqref>
                        </c15:fullRef>
                        <c15:formulaRef>
                          <c15:sqref>'3.TRATA MUJERES'!$Q$74:$U$74</c15:sqref>
                        </c15:formulaRef>
                      </c:ext>
                    </c:extLst>
                    <c:numCache>
                      <c:formatCode>General</c:formatCode>
                      <c:ptCount val="5"/>
                      <c:pt idx="0">
                        <c:v>60</c:v>
                      </c:pt>
                      <c:pt idx="1">
                        <c:v>76</c:v>
                      </c:pt>
                      <c:pt idx="2">
                        <c:v>73</c:v>
                      </c:pt>
                      <c:pt idx="3">
                        <c:v>61</c:v>
                      </c:pt>
                      <c:pt idx="4">
                        <c:v>121</c:v>
                      </c:pt>
                    </c:numCache>
                  </c:numRef>
                </c:val>
                <c:extLst xmlns:c15="http://schemas.microsoft.com/office/drawing/2012/chart">
                  <c:ext xmlns:c16="http://schemas.microsoft.com/office/drawing/2014/chart" uri="{C3380CC4-5D6E-409C-BE32-E72D297353CC}">
                    <c16:uniqueId val="{00000006-5E4F-4730-857D-A5408B7D5F4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'3.TRATA MUJERES'!$F$75</c15:sqref>
                        </c15:formulaRef>
                      </c:ext>
                    </c:extLst>
                    <c:strCache>
                      <c:ptCount val="1"/>
                      <c:pt idx="0">
                        <c:v>Colombia</c:v>
                      </c:pt>
                    </c:strCache>
                  </c:strRef>
                </c:tx>
                <c:spPr>
                  <a:solidFill>
                    <a:schemeClr val="accent5"/>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MUJERES'!$G$75:$U$75</c15:sqref>
                        </c15:fullRef>
                        <c15:formulaRef>
                          <c15:sqref>'3.TRATA MUJERES'!$Q$75:$U$75</c15:sqref>
                        </c15:formulaRef>
                      </c:ext>
                    </c:extLst>
                    <c:numCache>
                      <c:formatCode>General</c:formatCode>
                      <c:ptCount val="5"/>
                      <c:pt idx="0">
                        <c:v>35</c:v>
                      </c:pt>
                      <c:pt idx="1">
                        <c:v>36</c:v>
                      </c:pt>
                      <c:pt idx="2">
                        <c:v>36</c:v>
                      </c:pt>
                      <c:pt idx="3">
                        <c:v>25</c:v>
                      </c:pt>
                      <c:pt idx="4">
                        <c:v>81</c:v>
                      </c:pt>
                    </c:numCache>
                  </c:numRef>
                </c:val>
                <c:extLst xmlns:c15="http://schemas.microsoft.com/office/drawing/2012/chart">
                  <c:ext xmlns:c16="http://schemas.microsoft.com/office/drawing/2014/chart" uri="{C3380CC4-5D6E-409C-BE32-E72D297353CC}">
                    <c16:uniqueId val="{00000007-5E4F-4730-857D-A5408B7D5F4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'3.TRATA MUJERES'!$F$76</c15:sqref>
                        </c15:formulaRef>
                      </c:ext>
                    </c:extLst>
                    <c:strCache>
                      <c:ptCount val="1"/>
                      <c:pt idx="0">
                        <c:v>Venezuela</c:v>
                      </c:pt>
                    </c:strCache>
                  </c:strRef>
                </c:tx>
                <c:spPr>
                  <a:solidFill>
                    <a:schemeClr val="accent6"/>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MUJERES'!$G$76:$U$76</c15:sqref>
                        </c15:fullRef>
                        <c15:formulaRef>
                          <c15:sqref>'3.TRATA MUJERES'!$Q$76:$U$76</c15:sqref>
                        </c15:formulaRef>
                      </c:ext>
                    </c:extLst>
                    <c:numCache>
                      <c:formatCode>General</c:formatCode>
                      <c:ptCount val="5"/>
                      <c:pt idx="0">
                        <c:v>43</c:v>
                      </c:pt>
                      <c:pt idx="1">
                        <c:v>6</c:v>
                      </c:pt>
                      <c:pt idx="2">
                        <c:v>11</c:v>
                      </c:pt>
                      <c:pt idx="3">
                        <c:v>8</c:v>
                      </c:pt>
                      <c:pt idx="4">
                        <c:v>24</c:v>
                      </c:pt>
                    </c:numCache>
                  </c:numRef>
                </c:val>
                <c:extLst xmlns:c15="http://schemas.microsoft.com/office/drawing/2012/chart">
                  <c:ext xmlns:c16="http://schemas.microsoft.com/office/drawing/2014/chart" uri="{C3380CC4-5D6E-409C-BE32-E72D297353CC}">
                    <c16:uniqueId val="{00000008-5E4F-4730-857D-A5408B7D5F4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'3.TRATA MUJERES'!$F$77</c15:sqref>
                        </c15:formulaRef>
                      </c:ext>
                    </c:extLst>
                    <c:strCache>
                      <c:ptCount val="1"/>
                      <c:pt idx="0">
                        <c:v>Rumanía</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MUJERES'!$G$77:$U$77</c15:sqref>
                        </c15:fullRef>
                        <c15:formulaRef>
                          <c15:sqref>'3.TRATA MUJERES'!$Q$77:$U$77</c15:sqref>
                        </c15:formulaRef>
                      </c:ext>
                    </c:extLst>
                    <c:numCache>
                      <c:formatCode>General</c:formatCode>
                      <c:ptCount val="5"/>
                      <c:pt idx="0">
                        <c:v>27</c:v>
                      </c:pt>
                      <c:pt idx="1">
                        <c:v>37</c:v>
                      </c:pt>
                      <c:pt idx="2">
                        <c:v>10</c:v>
                      </c:pt>
                      <c:pt idx="3">
                        <c:v>8</c:v>
                      </c:pt>
                      <c:pt idx="4">
                        <c:v>17</c:v>
                      </c:pt>
                    </c:numCache>
                  </c:numRef>
                </c:val>
                <c:extLst xmlns:c15="http://schemas.microsoft.com/office/drawing/2012/chart">
                  <c:ext xmlns:c16="http://schemas.microsoft.com/office/drawing/2014/chart" uri="{C3380CC4-5D6E-409C-BE32-E72D297353CC}">
                    <c16:uniqueId val="{00000009-5E4F-4730-857D-A5408B7D5F4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'3.TRATA MUJERES'!$F$78</c15:sqref>
                        </c15:formulaRef>
                      </c:ext>
                    </c:extLst>
                    <c:strCache>
                      <c:ptCount val="1"/>
                      <c:pt idx="0">
                        <c:v>Paraguay</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MUJERES'!$G$78:$U$78</c15:sqref>
                        </c15:fullRef>
                        <c15:formulaRef>
                          <c15:sqref>'3.TRATA MUJERES'!$Q$78:$U$78</c15:sqref>
                        </c15:formulaRef>
                      </c:ext>
                    </c:extLst>
                    <c:numCache>
                      <c:formatCode>General</c:formatCode>
                      <c:ptCount val="5"/>
                      <c:pt idx="0">
                        <c:v>10</c:v>
                      </c:pt>
                      <c:pt idx="1">
                        <c:v>5</c:v>
                      </c:pt>
                      <c:pt idx="2">
                        <c:v>16</c:v>
                      </c:pt>
                      <c:pt idx="3">
                        <c:v>11</c:v>
                      </c:pt>
                      <c:pt idx="4">
                        <c:v>15</c:v>
                      </c:pt>
                    </c:numCache>
                  </c:numRef>
                </c:val>
                <c:extLst xmlns:c15="http://schemas.microsoft.com/office/drawing/2012/chart">
                  <c:ext xmlns:c16="http://schemas.microsoft.com/office/drawing/2014/chart" uri="{C3380CC4-5D6E-409C-BE32-E72D297353CC}">
                    <c16:uniqueId val="{0000000A-5E4F-4730-857D-A5408B7D5F4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'3.TRATA MUJERES'!$F$79</c15:sqref>
                        </c15:formulaRef>
                      </c:ext>
                    </c:extLst>
                    <c:strCache>
                      <c:ptCount val="1"/>
                      <c:pt idx="0">
                        <c:v>Perú</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MUJERES'!$G$79:$U$79</c15:sqref>
                        </c15:fullRef>
                        <c15:formulaRef>
                          <c15:sqref>'3.TRATA MUJERES'!$Q$79:$U$79</c15:sqref>
                        </c15:formulaRef>
                      </c:ext>
                    </c:extLst>
                    <c:numCache>
                      <c:formatCode>General</c:formatCode>
                      <c:ptCount val="5"/>
                      <c:pt idx="0">
                        <c:v>0</c:v>
                      </c:pt>
                      <c:pt idx="1">
                        <c:v>0</c:v>
                      </c:pt>
                      <c:pt idx="2">
                        <c:v>1</c:v>
                      </c:pt>
                      <c:pt idx="3">
                        <c:v>6</c:v>
                      </c:pt>
                      <c:pt idx="4">
                        <c:v>11</c:v>
                      </c:pt>
                    </c:numCache>
                  </c:numRef>
                </c:val>
                <c:extLst xmlns:c15="http://schemas.microsoft.com/office/drawing/2012/chart">
                  <c:ext xmlns:c16="http://schemas.microsoft.com/office/drawing/2014/chart" uri="{C3380CC4-5D6E-409C-BE32-E72D297353CC}">
                    <c16:uniqueId val="{0000000B-5E4F-4730-857D-A5408B7D5F4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'3.TRATA MUJERES'!$F$80</c15:sqref>
                        </c15:formulaRef>
                      </c:ext>
                    </c:extLst>
                    <c:strCache>
                      <c:ptCount val="1"/>
                      <c:pt idx="0">
                        <c:v>Rep. Dominicana</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MUJERES'!$G$80:$U$80</c15:sqref>
                        </c15:fullRef>
                        <c15:formulaRef>
                          <c15:sqref>'3.TRATA MUJERES'!$Q$80:$U$80</c15:sqref>
                        </c15:formulaRef>
                      </c:ext>
                    </c:extLst>
                    <c:numCache>
                      <c:formatCode>General</c:formatCode>
                      <c:ptCount val="5"/>
                      <c:pt idx="0">
                        <c:v>0</c:v>
                      </c:pt>
                      <c:pt idx="1">
                        <c:v>0</c:v>
                      </c:pt>
                      <c:pt idx="2">
                        <c:v>3</c:v>
                      </c:pt>
                      <c:pt idx="3">
                        <c:v>4</c:v>
                      </c:pt>
                      <c:pt idx="4">
                        <c:v>11</c:v>
                      </c:pt>
                    </c:numCache>
                  </c:numRef>
                </c:val>
                <c:extLst xmlns:c15="http://schemas.microsoft.com/office/drawing/2012/chart">
                  <c:ext xmlns:c16="http://schemas.microsoft.com/office/drawing/2014/chart" uri="{C3380CC4-5D6E-409C-BE32-E72D297353CC}">
                    <c16:uniqueId val="{0000000C-5E4F-4730-857D-A5408B7D5F4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'3.TRATA MUJERES'!$F$81</c15:sqref>
                        </c15:formulaRef>
                      </c:ext>
                    </c:extLst>
                    <c:strCache>
                      <c:ptCount val="1"/>
                      <c:pt idx="0">
                        <c:v>Ecuador</c:v>
                      </c:pt>
                    </c:strCache>
                  </c:strRef>
                </c:tx>
                <c:spPr>
                  <a:solidFill>
                    <a:schemeClr val="accent5">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MUJERES'!$G$81:$U$81</c15:sqref>
                        </c15:fullRef>
                        <c15:formulaRef>
                          <c15:sqref>'3.TRATA MUJERES'!$Q$81:$U$81</c15:sqref>
                        </c15:formulaRef>
                      </c:ext>
                    </c:extLst>
                    <c:numCache>
                      <c:formatCode>General</c:formatCode>
                      <c:ptCount val="5"/>
                      <c:pt idx="0">
                        <c:v>2</c:v>
                      </c:pt>
                      <c:pt idx="1">
                        <c:v>1</c:v>
                      </c:pt>
                      <c:pt idx="2">
                        <c:v>0</c:v>
                      </c:pt>
                      <c:pt idx="3">
                        <c:v>0</c:v>
                      </c:pt>
                      <c:pt idx="4">
                        <c:v>10</c:v>
                      </c:pt>
                    </c:numCache>
                  </c:numRef>
                </c:val>
                <c:extLst xmlns:c15="http://schemas.microsoft.com/office/drawing/2012/chart">
                  <c:ext xmlns:c16="http://schemas.microsoft.com/office/drawing/2014/chart" uri="{C3380CC4-5D6E-409C-BE32-E72D297353CC}">
                    <c16:uniqueId val="{0000000D-5E4F-4730-857D-A5408B7D5F4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'3.TRATA MUJERES'!$F$82</c15:sqref>
                        </c15:formulaRef>
                      </c:ext>
                    </c:extLst>
                    <c:strCache>
                      <c:ptCount val="1"/>
                      <c:pt idx="0">
                        <c:v>China</c:v>
                      </c:pt>
                    </c:strCache>
                  </c:strRef>
                </c:tx>
                <c:spPr>
                  <a:solidFill>
                    <a:schemeClr val="accent6">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MUJERES'!$G$82:$U$82</c15:sqref>
                        </c15:fullRef>
                        <c15:formulaRef>
                          <c15:sqref>'3.TRATA MUJERES'!$Q$82:$U$82</c15:sqref>
                        </c15:formulaRef>
                      </c:ext>
                    </c:extLst>
                    <c:numCache>
                      <c:formatCode>General</c:formatCode>
                      <c:ptCount val="5"/>
                      <c:pt idx="0">
                        <c:v>6</c:v>
                      </c:pt>
                      <c:pt idx="1">
                        <c:v>0</c:v>
                      </c:pt>
                      <c:pt idx="2">
                        <c:v>10</c:v>
                      </c:pt>
                      <c:pt idx="3">
                        <c:v>3</c:v>
                      </c:pt>
                      <c:pt idx="4">
                        <c:v>7</c:v>
                      </c:pt>
                    </c:numCache>
                  </c:numRef>
                </c:val>
                <c:extLst xmlns:c15="http://schemas.microsoft.com/office/drawing/2012/chart">
                  <c:ext xmlns:c16="http://schemas.microsoft.com/office/drawing/2014/chart" uri="{C3380CC4-5D6E-409C-BE32-E72D297353CC}">
                    <c16:uniqueId val="{0000000E-5E4F-4730-857D-A5408B7D5F4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'3.TRATA MUJERES'!$F$83</c15:sqref>
                        </c15:formulaRef>
                      </c:ext>
                    </c:extLst>
                    <c:strCache>
                      <c:ptCount val="1"/>
                      <c:pt idx="0">
                        <c:v>Brasil</c:v>
                      </c:pt>
                    </c:strCache>
                  </c:strRef>
                </c:tx>
                <c:spPr>
                  <a:solidFill>
                    <a:schemeClr val="accent1">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MUJERES'!$G$83:$U$83</c15:sqref>
                        </c15:fullRef>
                        <c15:formulaRef>
                          <c15:sqref>'3.TRATA MUJERES'!$Q$83:$U$83</c15:sqref>
                        </c15:formulaRef>
                      </c:ext>
                    </c:extLst>
                    <c:numCache>
                      <c:formatCode>General</c:formatCode>
                      <c:ptCount val="5"/>
                      <c:pt idx="0">
                        <c:v>3</c:v>
                      </c:pt>
                      <c:pt idx="1">
                        <c:v>7</c:v>
                      </c:pt>
                      <c:pt idx="2">
                        <c:v>9</c:v>
                      </c:pt>
                      <c:pt idx="3">
                        <c:v>10</c:v>
                      </c:pt>
                      <c:pt idx="4">
                        <c:v>5</c:v>
                      </c:pt>
                    </c:numCache>
                  </c:numRef>
                </c:val>
                <c:extLst xmlns:c15="http://schemas.microsoft.com/office/drawing/2012/chart">
                  <c:ext xmlns:c16="http://schemas.microsoft.com/office/drawing/2014/chart" uri="{C3380CC4-5D6E-409C-BE32-E72D297353CC}">
                    <c16:uniqueId val="{0000000F-5E4F-4730-857D-A5408B7D5F4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'3.TRATA MUJERES'!$F$84</c15:sqref>
                        </c15:formulaRef>
                      </c:ext>
                    </c:extLst>
                    <c:strCache>
                      <c:ptCount val="1"/>
                      <c:pt idx="0">
                        <c:v>Marruecos</c:v>
                      </c:pt>
                    </c:strCache>
                  </c:strRef>
                </c:tx>
                <c:spPr>
                  <a:solidFill>
                    <a:schemeClr val="accent2">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MUJERES'!$G$84:$U$84</c15:sqref>
                        </c15:fullRef>
                        <c15:formulaRef>
                          <c15:sqref>'3.TRATA MUJERES'!$Q$84:$U$84</c15:sqref>
                        </c15:formulaRef>
                      </c:ext>
                    </c:extLst>
                    <c:numCache>
                      <c:formatCode>General</c:formatCode>
                      <c:ptCount val="5"/>
                      <c:pt idx="0">
                        <c:v>8</c:v>
                      </c:pt>
                      <c:pt idx="1">
                        <c:v>3</c:v>
                      </c:pt>
                      <c:pt idx="2">
                        <c:v>1</c:v>
                      </c:pt>
                      <c:pt idx="3">
                        <c:v>4</c:v>
                      </c:pt>
                      <c:pt idx="4">
                        <c:v>5</c:v>
                      </c:pt>
                    </c:numCache>
                  </c:numRef>
                </c:val>
                <c:extLst xmlns:c15="http://schemas.microsoft.com/office/drawing/2012/chart">
                  <c:ext xmlns:c16="http://schemas.microsoft.com/office/drawing/2014/chart" uri="{C3380CC4-5D6E-409C-BE32-E72D297353CC}">
                    <c16:uniqueId val="{00000010-5E4F-4730-857D-A5408B7D5F48}"/>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'3.TRATA MUJERES'!$F$85</c15:sqref>
                        </c15:formulaRef>
                      </c:ext>
                    </c:extLst>
                    <c:strCache>
                      <c:ptCount val="1"/>
                      <c:pt idx="0">
                        <c:v>Uruguay</c:v>
                      </c:pt>
                    </c:strCache>
                  </c:strRef>
                </c:tx>
                <c:spPr>
                  <a:solidFill>
                    <a:schemeClr val="accent3">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MUJERES'!$G$85:$U$85</c15:sqref>
                        </c15:fullRef>
                        <c15:formulaRef>
                          <c15:sqref>'3.TRATA MUJERES'!$Q$85:$U$85</c15:sqref>
                        </c15:formulaRef>
                      </c:ext>
                    </c:extLst>
                    <c:numCache>
                      <c:formatCode>General</c:formatCode>
                      <c:ptCount val="5"/>
                      <c:pt idx="0">
                        <c:v>0</c:v>
                      </c:pt>
                      <c:pt idx="1">
                        <c:v>1</c:v>
                      </c:pt>
                      <c:pt idx="2">
                        <c:v>5</c:v>
                      </c:pt>
                      <c:pt idx="3">
                        <c:v>0</c:v>
                      </c:pt>
                      <c:pt idx="4">
                        <c:v>5</c:v>
                      </c:pt>
                    </c:numCache>
                  </c:numRef>
                </c:val>
                <c:extLst xmlns:c15="http://schemas.microsoft.com/office/drawing/2012/chart">
                  <c:ext xmlns:c16="http://schemas.microsoft.com/office/drawing/2014/chart" uri="{C3380CC4-5D6E-409C-BE32-E72D297353CC}">
                    <c16:uniqueId val="{00000011-5E4F-4730-857D-A5408B7D5F48}"/>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'3.TRATA MUJERES'!$F$86</c15:sqref>
                        </c15:formulaRef>
                      </c:ext>
                    </c:extLst>
                    <c:strCache>
                      <c:ptCount val="1"/>
                      <c:pt idx="0">
                        <c:v>Argentina</c:v>
                      </c:pt>
                    </c:strCache>
                  </c:strRef>
                </c:tx>
                <c:spPr>
                  <a:solidFill>
                    <a:schemeClr val="accent4">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MUJERES'!$G$86:$U$86</c15:sqref>
                        </c15:fullRef>
                        <c15:formulaRef>
                          <c15:sqref>'3.TRATA MUJERES'!$Q$86:$U$86</c15:sqref>
                        </c15:formulaRef>
                      </c:ext>
                    </c:extLst>
                    <c:numCache>
                      <c:formatCode>General</c:formatCode>
                      <c:ptCount val="5"/>
                      <c:pt idx="0">
                        <c:v>1</c:v>
                      </c:pt>
                      <c:pt idx="1">
                        <c:v>1</c:v>
                      </c:pt>
                      <c:pt idx="2">
                        <c:v>1</c:v>
                      </c:pt>
                      <c:pt idx="3">
                        <c:v>2</c:v>
                      </c:pt>
                      <c:pt idx="4">
                        <c:v>4</c:v>
                      </c:pt>
                    </c:numCache>
                  </c:numRef>
                </c:val>
                <c:extLst xmlns:c15="http://schemas.microsoft.com/office/drawing/2012/chart">
                  <c:ext xmlns:c16="http://schemas.microsoft.com/office/drawing/2014/chart" uri="{C3380CC4-5D6E-409C-BE32-E72D297353CC}">
                    <c16:uniqueId val="{00000012-5E4F-4730-857D-A5408B7D5F48}"/>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'3.TRATA MUJERES'!$F$87</c15:sqref>
                        </c15:formulaRef>
                      </c:ext>
                    </c:extLst>
                    <c:strCache>
                      <c:ptCount val="1"/>
                      <c:pt idx="0">
                        <c:v>Albania</c:v>
                      </c:pt>
                    </c:strCache>
                  </c:strRef>
                </c:tx>
                <c:spPr>
                  <a:solidFill>
                    <a:schemeClr val="accent5">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MUJERES'!$G$87:$U$87</c15:sqref>
                        </c15:fullRef>
                        <c15:formulaRef>
                          <c15:sqref>'3.TRATA MUJERES'!$Q$87:$U$87</c15:sqref>
                        </c15:formulaRef>
                      </c:ext>
                    </c:extLst>
                    <c:numCache>
                      <c:formatCode>General</c:formatCode>
                      <c:ptCount val="5"/>
                      <c:pt idx="0">
                        <c:v>4</c:v>
                      </c:pt>
                      <c:pt idx="1">
                        <c:v>1</c:v>
                      </c:pt>
                      <c:pt idx="2">
                        <c:v>0</c:v>
                      </c:pt>
                      <c:pt idx="3">
                        <c:v>0</c:v>
                      </c:pt>
                      <c:pt idx="4">
                        <c:v>4</c:v>
                      </c:pt>
                    </c:numCache>
                  </c:numRef>
                </c:val>
                <c:extLst xmlns:c15="http://schemas.microsoft.com/office/drawing/2012/chart">
                  <c:ext xmlns:c16="http://schemas.microsoft.com/office/drawing/2014/chart" uri="{C3380CC4-5D6E-409C-BE32-E72D297353CC}">
                    <c16:uniqueId val="{00000013-5E4F-4730-857D-A5408B7D5F48}"/>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'3.TRATA MUJERES'!$F$88</c15:sqref>
                        </c15:formulaRef>
                      </c:ext>
                    </c:extLst>
                    <c:strCache>
                      <c:ptCount val="1"/>
                      <c:pt idx="0">
                        <c:v>Bolivia</c:v>
                      </c:pt>
                    </c:strCache>
                  </c:strRef>
                </c:tx>
                <c:spPr>
                  <a:solidFill>
                    <a:schemeClr val="accent6">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MUJERES'!$G$88:$U$88</c15:sqref>
                        </c15:fullRef>
                        <c15:formulaRef>
                          <c15:sqref>'3.TRATA MUJERES'!$Q$88:$U$88</c15:sqref>
                        </c15:formulaRef>
                      </c:ext>
                    </c:extLst>
                    <c:numCache>
                      <c:formatCode>General</c:formatCode>
                      <c:ptCount val="5"/>
                      <c:pt idx="0">
                        <c:v>1</c:v>
                      </c:pt>
                      <c:pt idx="1">
                        <c:v>1</c:v>
                      </c:pt>
                      <c:pt idx="2">
                        <c:v>2</c:v>
                      </c:pt>
                      <c:pt idx="3">
                        <c:v>2</c:v>
                      </c:pt>
                      <c:pt idx="4">
                        <c:v>3</c:v>
                      </c:pt>
                    </c:numCache>
                  </c:numRef>
                </c:val>
                <c:extLst xmlns:c15="http://schemas.microsoft.com/office/drawing/2012/chart">
                  <c:ext xmlns:c16="http://schemas.microsoft.com/office/drawing/2014/chart" uri="{C3380CC4-5D6E-409C-BE32-E72D297353CC}">
                    <c16:uniqueId val="{00000014-5E4F-4730-857D-A5408B7D5F48}"/>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'3.TRATA MUJERES'!$F$89</c15:sqref>
                        </c15:formulaRef>
                      </c:ext>
                    </c:extLst>
                    <c:strCache>
                      <c:ptCount val="1"/>
                      <c:pt idx="0">
                        <c:v>Nigeria</c:v>
                      </c:pt>
                    </c:strCache>
                  </c:strRef>
                </c:tx>
                <c:spPr>
                  <a:solidFill>
                    <a:schemeClr val="accent1">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MUJERES'!$G$89:$U$89</c15:sqref>
                        </c15:fullRef>
                        <c15:formulaRef>
                          <c15:sqref>'3.TRATA MUJERES'!$Q$89:$U$89</c15:sqref>
                        </c15:formulaRef>
                      </c:ext>
                    </c:extLst>
                    <c:numCache>
                      <c:formatCode>General</c:formatCode>
                      <c:ptCount val="5"/>
                      <c:pt idx="0">
                        <c:v>29</c:v>
                      </c:pt>
                      <c:pt idx="1">
                        <c:v>4</c:v>
                      </c:pt>
                      <c:pt idx="2">
                        <c:v>4</c:v>
                      </c:pt>
                      <c:pt idx="3">
                        <c:v>2</c:v>
                      </c:pt>
                      <c:pt idx="4">
                        <c:v>2</c:v>
                      </c:pt>
                    </c:numCache>
                  </c:numRef>
                </c:val>
                <c:extLst xmlns:c15="http://schemas.microsoft.com/office/drawing/2012/chart">
                  <c:ext xmlns:c16="http://schemas.microsoft.com/office/drawing/2014/chart" uri="{C3380CC4-5D6E-409C-BE32-E72D297353CC}">
                    <c16:uniqueId val="{00000015-5E4F-4730-857D-A5408B7D5F48}"/>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'3.TRATA MUJERES'!$F$90</c15:sqref>
                        </c15:formulaRef>
                      </c:ext>
                    </c:extLst>
                    <c:strCache>
                      <c:ptCount val="1"/>
                      <c:pt idx="0">
                        <c:v>Camerún</c:v>
                      </c:pt>
                    </c:strCache>
                  </c:strRef>
                </c:tx>
                <c:spPr>
                  <a:solidFill>
                    <a:schemeClr val="accent2">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MUJERES'!$G$90:$U$90</c15:sqref>
                        </c15:fullRef>
                        <c15:formulaRef>
                          <c15:sqref>'3.TRATA MUJERES'!$Q$90:$U$90</c15:sqref>
                        </c15:formulaRef>
                      </c:ext>
                    </c:extLst>
                    <c:numCache>
                      <c:formatCode>General</c:formatCode>
                      <c:ptCount val="5"/>
                      <c:pt idx="0">
                        <c:v>1</c:v>
                      </c:pt>
                      <c:pt idx="1">
                        <c:v>0</c:v>
                      </c:pt>
                      <c:pt idx="2">
                        <c:v>2</c:v>
                      </c:pt>
                      <c:pt idx="3">
                        <c:v>0</c:v>
                      </c:pt>
                      <c:pt idx="4">
                        <c:v>2</c:v>
                      </c:pt>
                    </c:numCache>
                  </c:numRef>
                </c:val>
                <c:extLst xmlns:c15="http://schemas.microsoft.com/office/drawing/2012/chart">
                  <c:ext xmlns:c16="http://schemas.microsoft.com/office/drawing/2014/chart" uri="{C3380CC4-5D6E-409C-BE32-E72D297353CC}">
                    <c16:uniqueId val="{00000016-5E4F-4730-857D-A5408B7D5F48}"/>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'3.TRATA MUJERES'!$F$91</c15:sqref>
                        </c15:formulaRef>
                      </c:ext>
                    </c:extLst>
                    <c:strCache>
                      <c:ptCount val="1"/>
                      <c:pt idx="0">
                        <c:v>Portugal</c:v>
                      </c:pt>
                    </c:strCache>
                  </c:strRef>
                </c:tx>
                <c:spPr>
                  <a:solidFill>
                    <a:schemeClr val="accent3">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MUJERES'!$G$91:$U$91</c15:sqref>
                        </c15:fullRef>
                        <c15:formulaRef>
                          <c15:sqref>'3.TRATA MUJERES'!$Q$91:$U$91</c15:sqref>
                        </c15:formulaRef>
                      </c:ext>
                    </c:extLst>
                    <c:numCache>
                      <c:formatCode>General</c:formatCode>
                      <c:ptCount val="5"/>
                      <c:pt idx="0">
                        <c:v>1</c:v>
                      </c:pt>
                      <c:pt idx="1">
                        <c:v>1</c:v>
                      </c:pt>
                      <c:pt idx="2">
                        <c:v>8</c:v>
                      </c:pt>
                      <c:pt idx="3">
                        <c:v>5</c:v>
                      </c:pt>
                      <c:pt idx="4">
                        <c:v>1</c:v>
                      </c:pt>
                    </c:numCache>
                  </c:numRef>
                </c:val>
                <c:extLst xmlns:c15="http://schemas.microsoft.com/office/drawing/2012/chart">
                  <c:ext xmlns:c16="http://schemas.microsoft.com/office/drawing/2014/chart" uri="{C3380CC4-5D6E-409C-BE32-E72D297353CC}">
                    <c16:uniqueId val="{00000017-5E4F-4730-857D-A5408B7D5F48}"/>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'3.TRATA MUJERES'!$F$92</c15:sqref>
                        </c15:formulaRef>
                      </c:ext>
                    </c:extLst>
                    <c:strCache>
                      <c:ptCount val="1"/>
                      <c:pt idx="0">
                        <c:v>Ucrania</c:v>
                      </c:pt>
                    </c:strCache>
                  </c:strRef>
                </c:tx>
                <c:spPr>
                  <a:solidFill>
                    <a:schemeClr val="accent4">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MUJERES'!$G$92:$U$92</c15:sqref>
                        </c15:fullRef>
                        <c15:formulaRef>
                          <c15:sqref>'3.TRATA MUJERES'!$Q$92:$U$92</c15:sqref>
                        </c15:formulaRef>
                      </c:ext>
                    </c:extLst>
                    <c:numCache>
                      <c:formatCode>General</c:formatCode>
                      <c:ptCount val="5"/>
                      <c:pt idx="0">
                        <c:v>3</c:v>
                      </c:pt>
                      <c:pt idx="1">
                        <c:v>5</c:v>
                      </c:pt>
                      <c:pt idx="2">
                        <c:v>1</c:v>
                      </c:pt>
                      <c:pt idx="3">
                        <c:v>1</c:v>
                      </c:pt>
                      <c:pt idx="4">
                        <c:v>1</c:v>
                      </c:pt>
                    </c:numCache>
                  </c:numRef>
                </c:val>
                <c:extLst xmlns:c15="http://schemas.microsoft.com/office/drawing/2012/chart">
                  <c:ext xmlns:c16="http://schemas.microsoft.com/office/drawing/2014/chart" uri="{C3380CC4-5D6E-409C-BE32-E72D297353CC}">
                    <c16:uniqueId val="{00000018-5E4F-4730-857D-A5408B7D5F48}"/>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'3.TRATA MUJERES'!$F$93</c15:sqref>
                        </c15:formulaRef>
                      </c:ext>
                    </c:extLst>
                    <c:strCache>
                      <c:ptCount val="1"/>
                      <c:pt idx="0">
                        <c:v>Bulgaria</c:v>
                      </c:pt>
                    </c:strCache>
                  </c:strRef>
                </c:tx>
                <c:spPr>
                  <a:solidFill>
                    <a:schemeClr val="accent5">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MUJERES'!$G$93:$U$93</c15:sqref>
                        </c15:fullRef>
                        <c15:formulaRef>
                          <c15:sqref>'3.TRATA MUJERES'!$Q$93:$U$93</c15:sqref>
                        </c15:formulaRef>
                      </c:ext>
                    </c:extLst>
                    <c:numCache>
                      <c:formatCode>General</c:formatCode>
                      <c:ptCount val="5"/>
                      <c:pt idx="0">
                        <c:v>4</c:v>
                      </c:pt>
                      <c:pt idx="1">
                        <c:v>1</c:v>
                      </c:pt>
                      <c:pt idx="2">
                        <c:v>3</c:v>
                      </c:pt>
                      <c:pt idx="3">
                        <c:v>0</c:v>
                      </c:pt>
                      <c:pt idx="4">
                        <c:v>1</c:v>
                      </c:pt>
                    </c:numCache>
                  </c:numRef>
                </c:val>
                <c:extLst xmlns:c15="http://schemas.microsoft.com/office/drawing/2012/chart">
                  <c:ext xmlns:c16="http://schemas.microsoft.com/office/drawing/2014/chart" uri="{C3380CC4-5D6E-409C-BE32-E72D297353CC}">
                    <c16:uniqueId val="{00000019-5E4F-4730-857D-A5408B7D5F48}"/>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'3.TRATA MUJERES'!$F$94</c15:sqref>
                        </c15:formulaRef>
                      </c:ext>
                    </c:extLst>
                    <c:strCache>
                      <c:ptCount val="1"/>
                      <c:pt idx="0">
                        <c:v>Rusia</c:v>
                      </c:pt>
                    </c:strCache>
                  </c:strRef>
                </c:tx>
                <c:spPr>
                  <a:solidFill>
                    <a:schemeClr val="accent6">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MUJERES'!$G$94:$U$94</c15:sqref>
                        </c15:fullRef>
                        <c15:formulaRef>
                          <c15:sqref>'3.TRATA MUJERES'!$Q$94:$U$94</c15:sqref>
                        </c15:formulaRef>
                      </c:ext>
                    </c:extLst>
                    <c:numCache>
                      <c:formatCode>General</c:formatCode>
                      <c:ptCount val="5"/>
                      <c:pt idx="0">
                        <c:v>1</c:v>
                      </c:pt>
                      <c:pt idx="1">
                        <c:v>1</c:v>
                      </c:pt>
                      <c:pt idx="2">
                        <c:v>2</c:v>
                      </c:pt>
                      <c:pt idx="3">
                        <c:v>0</c:v>
                      </c:pt>
                      <c:pt idx="4">
                        <c:v>1</c:v>
                      </c:pt>
                    </c:numCache>
                  </c:numRef>
                </c:val>
                <c:extLst xmlns:c15="http://schemas.microsoft.com/office/drawing/2012/chart">
                  <c:ext xmlns:c16="http://schemas.microsoft.com/office/drawing/2014/chart" uri="{C3380CC4-5D6E-409C-BE32-E72D297353CC}">
                    <c16:uniqueId val="{0000001A-5E4F-4730-857D-A5408B7D5F48}"/>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'3.TRATA MUJERES'!$F$95</c15:sqref>
                        </c15:formulaRef>
                      </c:ext>
                    </c:extLst>
                    <c:strCache>
                      <c:ptCount val="1"/>
                      <c:pt idx="0">
                        <c:v>Nicaragua</c:v>
                      </c:pt>
                    </c:strCache>
                  </c:strRef>
                </c:tx>
                <c:spPr>
                  <a:solidFill>
                    <a:schemeClr val="accent1">
                      <a:lumMod val="60000"/>
                      <a:lumOff val="4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MUJERES'!$G$95:$U$95</c15:sqref>
                        </c15:fullRef>
                        <c15:formulaRef>
                          <c15:sqref>'3.TRATA MUJERES'!$Q$95:$U$95</c15:sqref>
                        </c15:formulaRef>
                      </c:ext>
                    </c:extLst>
                    <c:numCache>
                      <c:formatCode>General</c:formatCode>
                      <c:ptCount val="5"/>
                      <c:pt idx="0">
                        <c:v>0</c:v>
                      </c:pt>
                      <c:pt idx="1">
                        <c:v>1</c:v>
                      </c:pt>
                      <c:pt idx="2">
                        <c:v>0</c:v>
                      </c:pt>
                      <c:pt idx="3">
                        <c:v>0</c:v>
                      </c:pt>
                      <c:pt idx="4">
                        <c:v>1</c:v>
                      </c:pt>
                    </c:numCache>
                  </c:numRef>
                </c:val>
                <c:extLst xmlns:c15="http://schemas.microsoft.com/office/drawing/2012/chart">
                  <c:ext xmlns:c16="http://schemas.microsoft.com/office/drawing/2014/chart" uri="{C3380CC4-5D6E-409C-BE32-E72D297353CC}">
                    <c16:uniqueId val="{0000001B-5E4F-4730-857D-A5408B7D5F48}"/>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'3.TRATA MUJERES'!$F$96</c15:sqref>
                        </c15:formulaRef>
                      </c:ext>
                    </c:extLst>
                    <c:strCache>
                      <c:ptCount val="1"/>
                      <c:pt idx="0">
                        <c:v>Cabo Verde</c:v>
                      </c:pt>
                    </c:strCache>
                  </c:strRef>
                </c:tx>
                <c:spPr>
                  <a:solidFill>
                    <a:schemeClr val="accent2">
                      <a:lumMod val="60000"/>
                      <a:lumOff val="4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MUJERES'!$G$96:$U$96</c15:sqref>
                        </c15:fullRef>
                        <c15:formulaRef>
                          <c15:sqref>'3.TRATA MUJERES'!$Q$96:$U$96</c15:sqref>
                        </c15:formulaRef>
                      </c:ext>
                    </c:extLst>
                    <c:numCache>
                      <c:formatCode>General</c:formatCode>
                      <c:ptCount val="5"/>
                      <c:pt idx="0">
                        <c:v>0</c:v>
                      </c:pt>
                      <c:pt idx="1">
                        <c:v>0</c:v>
                      </c:pt>
                      <c:pt idx="2">
                        <c:v>0</c:v>
                      </c:pt>
                      <c:pt idx="3">
                        <c:v>1</c:v>
                      </c:pt>
                    </c:numCache>
                  </c:numRef>
                </c:val>
                <c:extLst xmlns:c15="http://schemas.microsoft.com/office/drawing/2012/chart">
                  <c:ext xmlns:c16="http://schemas.microsoft.com/office/drawing/2014/chart" uri="{C3380CC4-5D6E-409C-BE32-E72D297353CC}">
                    <c16:uniqueId val="{0000001C-5E4F-4730-857D-A5408B7D5F48}"/>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'3.TRATA MUJERES'!$F$97</c15:sqref>
                        </c15:formulaRef>
                      </c:ext>
                    </c:extLst>
                    <c:strCache>
                      <c:ptCount val="1"/>
                      <c:pt idx="0">
                        <c:v>Resto de nacionalidades</c:v>
                      </c:pt>
                    </c:strCache>
                  </c:strRef>
                </c:tx>
                <c:spPr>
                  <a:solidFill>
                    <a:schemeClr val="accent3">
                      <a:lumMod val="60000"/>
                      <a:lumOff val="4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MUJERES'!$G$97:$U$97</c15:sqref>
                        </c15:fullRef>
                        <c15:formulaRef>
                          <c15:sqref>'3.TRATA MUJERES'!$Q$97:$U$97</c15:sqref>
                        </c15:formulaRef>
                      </c:ext>
                    </c:extLst>
                    <c:numCache>
                      <c:formatCode>General</c:formatCode>
                      <c:ptCount val="5"/>
                      <c:pt idx="0">
                        <c:v>11</c:v>
                      </c:pt>
                      <c:pt idx="1">
                        <c:v>5</c:v>
                      </c:pt>
                      <c:pt idx="2">
                        <c:v>7</c:v>
                      </c:pt>
                      <c:pt idx="3">
                        <c:v>9</c:v>
                      </c:pt>
                      <c:pt idx="4">
                        <c:v>8</c:v>
                      </c:pt>
                    </c:numCache>
                  </c:numRef>
                </c:val>
                <c:extLst xmlns:c15="http://schemas.microsoft.com/office/drawing/2012/chart">
                  <c:ext xmlns:c16="http://schemas.microsoft.com/office/drawing/2014/chart" uri="{C3380CC4-5D6E-409C-BE32-E72D297353CC}">
                    <c16:uniqueId val="{0000001D-5E4F-4730-857D-A5408B7D5F48}"/>
                  </c:ext>
                </c:extLst>
              </c15:ser>
            </c15:filteredBarSeries>
            <c15:filteredBarSeries>
              <c15:ser>
                <c:idx val="29"/>
                <c:order val="29"/>
                <c:tx>
                  <c:v>Explotación sex. Detenidas</c:v>
                </c:tx>
                <c:spPr>
                  <a:solidFill>
                    <a:schemeClr val="accent6">
                      <a:lumMod val="60000"/>
                      <a:lumOff val="4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MUJERES'!$G$100:$U$100</c15:sqref>
                        </c15:fullRef>
                        <c15:formulaRef>
                          <c15:sqref>'3.TRATA MUJERES'!$Q$100:$U$100</c15:sqref>
                        </c15:formulaRef>
                      </c:ext>
                    </c:extLst>
                    <c:numCache>
                      <c:formatCode>General</c:formatCode>
                      <c:ptCount val="5"/>
                      <c:pt idx="0">
                        <c:v>109</c:v>
                      </c:pt>
                      <c:pt idx="1">
                        <c:v>80</c:v>
                      </c:pt>
                      <c:pt idx="2">
                        <c:v>90</c:v>
                      </c:pt>
                      <c:pt idx="3">
                        <c:v>115</c:v>
                      </c:pt>
                      <c:pt idx="4">
                        <c:v>126</c:v>
                      </c:pt>
                    </c:numCache>
                  </c:numRef>
                </c:val>
                <c:extLst xmlns:c15="http://schemas.microsoft.com/office/drawing/2012/chart">
                  <c:ext xmlns:c16="http://schemas.microsoft.com/office/drawing/2014/chart" uri="{C3380CC4-5D6E-409C-BE32-E72D297353CC}">
                    <c16:uniqueId val="{0000001E-5E4F-4730-857D-A5408B7D5F48}"/>
                  </c:ext>
                </c:extLst>
              </c15:ser>
            </c15:filteredBarSeries>
            <c15:filteredBarSeries>
              <c15:ser>
                <c:idx val="30"/>
                <c:order val="30"/>
                <c:tx>
                  <c:v>Explotación sex. Detenidos</c:v>
                </c:tx>
                <c:spPr>
                  <a:solidFill>
                    <a:schemeClr val="accent1">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MUJERES'!$G$101:$U$101</c15:sqref>
                        </c15:fullRef>
                        <c15:formulaRef>
                          <c15:sqref>'3.TRATA MUJERES'!$Q$101:$U$101</c15:sqref>
                        </c15:formulaRef>
                      </c:ext>
                    </c:extLst>
                    <c:numCache>
                      <c:formatCode>General</c:formatCode>
                      <c:ptCount val="5"/>
                      <c:pt idx="0">
                        <c:v>156</c:v>
                      </c:pt>
                      <c:pt idx="1">
                        <c:v>113</c:v>
                      </c:pt>
                      <c:pt idx="2">
                        <c:v>135</c:v>
                      </c:pt>
                      <c:pt idx="3">
                        <c:v>126</c:v>
                      </c:pt>
                      <c:pt idx="4">
                        <c:v>107</c:v>
                      </c:pt>
                    </c:numCache>
                  </c:numRef>
                </c:val>
                <c:extLst xmlns:c15="http://schemas.microsoft.com/office/drawing/2012/chart">
                  <c:ext xmlns:c16="http://schemas.microsoft.com/office/drawing/2014/chart" uri="{C3380CC4-5D6E-409C-BE32-E72D297353CC}">
                    <c16:uniqueId val="{0000001F-5E4F-4730-857D-A5408B7D5F48}"/>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'3.TRATA MUJERES'!$F$102</c15:sqref>
                        </c15:formulaRef>
                      </c:ext>
                    </c:extLst>
                    <c:strCache>
                      <c:ptCount val="1"/>
                      <c:pt idx="0">
                        <c:v>España</c:v>
                      </c:pt>
                    </c:strCache>
                  </c:strRef>
                </c:tx>
                <c:spPr>
                  <a:solidFill>
                    <a:schemeClr val="accent2">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MUJERES'!$G$102:$U$102</c15:sqref>
                        </c15:fullRef>
                        <c15:formulaRef>
                          <c15:sqref>'3.TRATA MUJERES'!$Q$102:$U$102</c15:sqref>
                        </c15:formulaRef>
                      </c:ext>
                    </c:extLst>
                    <c:numCache>
                      <c:formatCode>General</c:formatCode>
                      <c:ptCount val="5"/>
                      <c:pt idx="0">
                        <c:v>92</c:v>
                      </c:pt>
                      <c:pt idx="1">
                        <c:v>96</c:v>
                      </c:pt>
                      <c:pt idx="2">
                        <c:v>113</c:v>
                      </c:pt>
                      <c:pt idx="3">
                        <c:v>116</c:v>
                      </c:pt>
                      <c:pt idx="4">
                        <c:v>102</c:v>
                      </c:pt>
                    </c:numCache>
                  </c:numRef>
                </c:val>
                <c:extLst xmlns:c15="http://schemas.microsoft.com/office/drawing/2012/chart">
                  <c:ext xmlns:c16="http://schemas.microsoft.com/office/drawing/2014/chart" uri="{C3380CC4-5D6E-409C-BE32-E72D297353CC}">
                    <c16:uniqueId val="{00000020-5E4F-4730-857D-A5408B7D5F48}"/>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'3.TRATA MUJERES'!$F$103</c15:sqref>
                        </c15:formulaRef>
                      </c:ext>
                    </c:extLst>
                    <c:strCache>
                      <c:ptCount val="1"/>
                      <c:pt idx="0">
                        <c:v>Colombia</c:v>
                      </c:pt>
                    </c:strCache>
                  </c:strRef>
                </c:tx>
                <c:spPr>
                  <a:solidFill>
                    <a:schemeClr val="accent3">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MUJERES'!$G$103:$U$103</c15:sqref>
                        </c15:fullRef>
                        <c15:formulaRef>
                          <c15:sqref>'3.TRATA MUJERES'!$Q$103:$U$103</c15:sqref>
                        </c15:formulaRef>
                      </c:ext>
                    </c:extLst>
                    <c:numCache>
                      <c:formatCode>General</c:formatCode>
                      <c:ptCount val="5"/>
                      <c:pt idx="0">
                        <c:v>44</c:v>
                      </c:pt>
                      <c:pt idx="1">
                        <c:v>23</c:v>
                      </c:pt>
                      <c:pt idx="2">
                        <c:v>41</c:v>
                      </c:pt>
                      <c:pt idx="3">
                        <c:v>30</c:v>
                      </c:pt>
                      <c:pt idx="4">
                        <c:v>36</c:v>
                      </c:pt>
                    </c:numCache>
                  </c:numRef>
                </c:val>
                <c:extLst xmlns:c15="http://schemas.microsoft.com/office/drawing/2012/chart">
                  <c:ext xmlns:c16="http://schemas.microsoft.com/office/drawing/2014/chart" uri="{C3380CC4-5D6E-409C-BE32-E72D297353CC}">
                    <c16:uniqueId val="{00000021-5E4F-4730-857D-A5408B7D5F48}"/>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'3.TRATA MUJERES'!$F$104</c15:sqref>
                        </c15:formulaRef>
                      </c:ext>
                    </c:extLst>
                    <c:strCache>
                      <c:ptCount val="1"/>
                      <c:pt idx="0">
                        <c:v>Venezuela</c:v>
                      </c:pt>
                    </c:strCache>
                  </c:strRef>
                </c:tx>
                <c:spPr>
                  <a:solidFill>
                    <a:schemeClr val="accent4">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MUJERES'!$G$104:$U$104</c15:sqref>
                        </c15:fullRef>
                        <c15:formulaRef>
                          <c15:sqref>'3.TRATA MUJERES'!$Q$104:$U$104</c15:sqref>
                        </c15:formulaRef>
                      </c:ext>
                    </c:extLst>
                    <c:numCache>
                      <c:formatCode>General</c:formatCode>
                      <c:ptCount val="5"/>
                      <c:pt idx="0">
                        <c:v>10</c:v>
                      </c:pt>
                      <c:pt idx="1">
                        <c:v>0</c:v>
                      </c:pt>
                      <c:pt idx="2">
                        <c:v>4</c:v>
                      </c:pt>
                      <c:pt idx="3">
                        <c:v>6</c:v>
                      </c:pt>
                      <c:pt idx="4">
                        <c:v>11</c:v>
                      </c:pt>
                    </c:numCache>
                  </c:numRef>
                </c:val>
                <c:extLst xmlns:c15="http://schemas.microsoft.com/office/drawing/2012/chart">
                  <c:ext xmlns:c16="http://schemas.microsoft.com/office/drawing/2014/chart" uri="{C3380CC4-5D6E-409C-BE32-E72D297353CC}">
                    <c16:uniqueId val="{00000022-5E4F-4730-857D-A5408B7D5F48}"/>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'3.TRATA MUJERES'!$F$105</c15:sqref>
                        </c15:formulaRef>
                      </c:ext>
                    </c:extLst>
                    <c:strCache>
                      <c:ptCount val="1"/>
                      <c:pt idx="0">
                        <c:v>Rumanía</c:v>
                      </c:pt>
                    </c:strCache>
                  </c:strRef>
                </c:tx>
                <c:spPr>
                  <a:solidFill>
                    <a:schemeClr val="accent5">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MUJERES'!$G$105:$U$105</c15:sqref>
                        </c15:fullRef>
                        <c15:formulaRef>
                          <c15:sqref>'3.TRATA MUJERES'!$Q$105:$U$105</c15:sqref>
                        </c15:formulaRef>
                      </c:ext>
                    </c:extLst>
                    <c:numCache>
                      <c:formatCode>General</c:formatCode>
                      <c:ptCount val="5"/>
                      <c:pt idx="0">
                        <c:v>22</c:v>
                      </c:pt>
                      <c:pt idx="1">
                        <c:v>15</c:v>
                      </c:pt>
                      <c:pt idx="2">
                        <c:v>21</c:v>
                      </c:pt>
                      <c:pt idx="3">
                        <c:v>15</c:v>
                      </c:pt>
                      <c:pt idx="4">
                        <c:v>19</c:v>
                      </c:pt>
                    </c:numCache>
                  </c:numRef>
                </c:val>
                <c:extLst xmlns:c15="http://schemas.microsoft.com/office/drawing/2012/chart">
                  <c:ext xmlns:c16="http://schemas.microsoft.com/office/drawing/2014/chart" uri="{C3380CC4-5D6E-409C-BE32-E72D297353CC}">
                    <c16:uniqueId val="{00000023-5E4F-4730-857D-A5408B7D5F48}"/>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'3.TRATA MUJERES'!$F$106</c15:sqref>
                        </c15:formulaRef>
                      </c:ext>
                    </c:extLst>
                    <c:strCache>
                      <c:ptCount val="1"/>
                      <c:pt idx="0">
                        <c:v>Paraguay</c:v>
                      </c:pt>
                    </c:strCache>
                  </c:strRef>
                </c:tx>
                <c:spPr>
                  <a:solidFill>
                    <a:schemeClr val="accent6">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MUJERES'!$G$106:$U$106</c15:sqref>
                        </c15:fullRef>
                        <c15:formulaRef>
                          <c15:sqref>'3.TRATA MUJERES'!$Q$106:$U$106</c15:sqref>
                        </c15:formulaRef>
                      </c:ext>
                    </c:extLst>
                    <c:numCache>
                      <c:formatCode>General</c:formatCode>
                      <c:ptCount val="5"/>
                      <c:pt idx="0">
                        <c:v>3</c:v>
                      </c:pt>
                      <c:pt idx="1">
                        <c:v>4</c:v>
                      </c:pt>
                      <c:pt idx="2">
                        <c:v>5</c:v>
                      </c:pt>
                      <c:pt idx="3">
                        <c:v>7</c:v>
                      </c:pt>
                      <c:pt idx="4">
                        <c:v>17</c:v>
                      </c:pt>
                    </c:numCache>
                  </c:numRef>
                </c:val>
                <c:extLst xmlns:c15="http://schemas.microsoft.com/office/drawing/2012/chart">
                  <c:ext xmlns:c16="http://schemas.microsoft.com/office/drawing/2014/chart" uri="{C3380CC4-5D6E-409C-BE32-E72D297353CC}">
                    <c16:uniqueId val="{00000024-5E4F-4730-857D-A5408B7D5F48}"/>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'3.TRATA MUJERES'!$F$107</c15:sqref>
                        </c15:formulaRef>
                      </c:ext>
                    </c:extLst>
                    <c:strCache>
                      <c:ptCount val="1"/>
                      <c:pt idx="0">
                        <c:v>Honduras</c:v>
                      </c:pt>
                    </c:strCache>
                  </c:strRef>
                </c:tx>
                <c:spPr>
                  <a:solidFill>
                    <a:schemeClr val="accent1">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MUJERES'!$G$107:$U$107</c15:sqref>
                        </c15:fullRef>
                        <c15:formulaRef>
                          <c15:sqref>'3.TRATA MUJERES'!$Q$107:$U$107</c15:sqref>
                        </c15:formulaRef>
                      </c:ext>
                    </c:extLst>
                    <c:numCache>
                      <c:formatCode>General</c:formatCode>
                      <c:ptCount val="5"/>
                      <c:pt idx="0">
                        <c:v>1</c:v>
                      </c:pt>
                      <c:pt idx="1">
                        <c:v>1</c:v>
                      </c:pt>
                      <c:pt idx="2">
                        <c:v>0</c:v>
                      </c:pt>
                      <c:pt idx="3">
                        <c:v>4</c:v>
                      </c:pt>
                      <c:pt idx="4">
                        <c:v>3</c:v>
                      </c:pt>
                    </c:numCache>
                  </c:numRef>
                </c:val>
                <c:extLst xmlns:c15="http://schemas.microsoft.com/office/drawing/2012/chart">
                  <c:ext xmlns:c16="http://schemas.microsoft.com/office/drawing/2014/chart" uri="{C3380CC4-5D6E-409C-BE32-E72D297353CC}">
                    <c16:uniqueId val="{00000025-5E4F-4730-857D-A5408B7D5F48}"/>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'3.TRATA MUJERES'!$F$108</c15:sqref>
                        </c15:formulaRef>
                      </c:ext>
                    </c:extLst>
                    <c:strCache>
                      <c:ptCount val="1"/>
                      <c:pt idx="0">
                        <c:v>Rep. Dominicana</c:v>
                      </c:pt>
                    </c:strCache>
                  </c:strRef>
                </c:tx>
                <c:spPr>
                  <a:solidFill>
                    <a:schemeClr val="accent2">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MUJERES'!$G$108:$U$108</c15:sqref>
                        </c15:fullRef>
                        <c15:formulaRef>
                          <c15:sqref>'3.TRATA MUJERES'!$Q$108:$U$108</c15:sqref>
                        </c15:formulaRef>
                      </c:ext>
                    </c:extLst>
                    <c:numCache>
                      <c:formatCode>General</c:formatCode>
                      <c:ptCount val="5"/>
                      <c:pt idx="0">
                        <c:v>3</c:v>
                      </c:pt>
                      <c:pt idx="1">
                        <c:v>1</c:v>
                      </c:pt>
                      <c:pt idx="2">
                        <c:v>5</c:v>
                      </c:pt>
                      <c:pt idx="3">
                        <c:v>5</c:v>
                      </c:pt>
                      <c:pt idx="4">
                        <c:v>4</c:v>
                      </c:pt>
                    </c:numCache>
                  </c:numRef>
                </c:val>
                <c:extLst xmlns:c15="http://schemas.microsoft.com/office/drawing/2012/chart">
                  <c:ext xmlns:c16="http://schemas.microsoft.com/office/drawing/2014/chart" uri="{C3380CC4-5D6E-409C-BE32-E72D297353CC}">
                    <c16:uniqueId val="{00000026-5E4F-4730-857D-A5408B7D5F48}"/>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'3.TRATA MUJERES'!$F$109</c15:sqref>
                        </c15:formulaRef>
                      </c:ext>
                    </c:extLst>
                    <c:strCache>
                      <c:ptCount val="1"/>
                      <c:pt idx="0">
                        <c:v>Ecuador</c:v>
                      </c:pt>
                    </c:strCache>
                  </c:strRef>
                </c:tx>
                <c:spPr>
                  <a:solidFill>
                    <a:schemeClr val="accent3">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MUJERES'!$G$109:$U$109</c15:sqref>
                        </c15:fullRef>
                        <c15:formulaRef>
                          <c15:sqref>'3.TRATA MUJERES'!$Q$109:$U$109</c15:sqref>
                        </c15:formulaRef>
                      </c:ext>
                    </c:extLst>
                    <c:numCache>
                      <c:formatCode>General</c:formatCode>
                      <c:ptCount val="5"/>
                      <c:pt idx="0">
                        <c:v>1</c:v>
                      </c:pt>
                      <c:pt idx="1">
                        <c:v>2</c:v>
                      </c:pt>
                      <c:pt idx="2">
                        <c:v>2</c:v>
                      </c:pt>
                      <c:pt idx="3">
                        <c:v>3</c:v>
                      </c:pt>
                      <c:pt idx="4">
                        <c:v>6</c:v>
                      </c:pt>
                    </c:numCache>
                  </c:numRef>
                </c:val>
                <c:extLst xmlns:c15="http://schemas.microsoft.com/office/drawing/2012/chart">
                  <c:ext xmlns:c16="http://schemas.microsoft.com/office/drawing/2014/chart" uri="{C3380CC4-5D6E-409C-BE32-E72D297353CC}">
                    <c16:uniqueId val="{00000027-5E4F-4730-857D-A5408B7D5F48}"/>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'3.TRATA MUJERES'!$F$110</c15:sqref>
                        </c15:formulaRef>
                      </c:ext>
                    </c:extLst>
                    <c:strCache>
                      <c:ptCount val="1"/>
                      <c:pt idx="0">
                        <c:v>China</c:v>
                      </c:pt>
                    </c:strCache>
                  </c:strRef>
                </c:tx>
                <c:spPr>
                  <a:solidFill>
                    <a:schemeClr val="accent4">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MUJERES'!$G$110:$U$110</c15:sqref>
                        </c15:fullRef>
                        <c15:formulaRef>
                          <c15:sqref>'3.TRATA MUJERES'!$Q$110:$U$110</c15:sqref>
                        </c15:formulaRef>
                      </c:ext>
                    </c:extLst>
                    <c:numCache>
                      <c:formatCode>General</c:formatCode>
                      <c:ptCount val="5"/>
                      <c:pt idx="0">
                        <c:v>33</c:v>
                      </c:pt>
                      <c:pt idx="1">
                        <c:v>22</c:v>
                      </c:pt>
                      <c:pt idx="2">
                        <c:v>1</c:v>
                      </c:pt>
                      <c:pt idx="3">
                        <c:v>10</c:v>
                      </c:pt>
                      <c:pt idx="4">
                        <c:v>5</c:v>
                      </c:pt>
                    </c:numCache>
                  </c:numRef>
                </c:val>
                <c:extLst xmlns:c15="http://schemas.microsoft.com/office/drawing/2012/chart">
                  <c:ext xmlns:c16="http://schemas.microsoft.com/office/drawing/2014/chart" uri="{C3380CC4-5D6E-409C-BE32-E72D297353CC}">
                    <c16:uniqueId val="{00000028-5E4F-4730-857D-A5408B7D5F48}"/>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'3.TRATA MUJERES'!$F$111</c15:sqref>
                        </c15:formulaRef>
                      </c:ext>
                    </c:extLst>
                    <c:strCache>
                      <c:ptCount val="1"/>
                      <c:pt idx="0">
                        <c:v>Brasil</c:v>
                      </c:pt>
                    </c:strCache>
                  </c:strRef>
                </c:tx>
                <c:spPr>
                  <a:solidFill>
                    <a:schemeClr val="accent5">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MUJERES'!$G$111:$U$111</c15:sqref>
                        </c15:fullRef>
                        <c15:formulaRef>
                          <c15:sqref>'3.TRATA MUJERES'!$Q$111:$U$111</c15:sqref>
                        </c15:formulaRef>
                      </c:ext>
                    </c:extLst>
                    <c:numCache>
                      <c:formatCode>General</c:formatCode>
                      <c:ptCount val="5"/>
                      <c:pt idx="0">
                        <c:v>6</c:v>
                      </c:pt>
                      <c:pt idx="1">
                        <c:v>7</c:v>
                      </c:pt>
                      <c:pt idx="2">
                        <c:v>7</c:v>
                      </c:pt>
                      <c:pt idx="3">
                        <c:v>6</c:v>
                      </c:pt>
                      <c:pt idx="4">
                        <c:v>2</c:v>
                      </c:pt>
                    </c:numCache>
                  </c:numRef>
                </c:val>
                <c:extLst xmlns:c15="http://schemas.microsoft.com/office/drawing/2012/chart">
                  <c:ext xmlns:c16="http://schemas.microsoft.com/office/drawing/2014/chart" uri="{C3380CC4-5D6E-409C-BE32-E72D297353CC}">
                    <c16:uniqueId val="{00000029-5E4F-4730-857D-A5408B7D5F48}"/>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'3.TRATA MUJERES'!$F$112</c15:sqref>
                        </c15:formulaRef>
                      </c:ext>
                    </c:extLst>
                    <c:strCache>
                      <c:ptCount val="1"/>
                      <c:pt idx="0">
                        <c:v>Marruecos</c:v>
                      </c:pt>
                    </c:strCache>
                  </c:strRef>
                </c:tx>
                <c:spPr>
                  <a:solidFill>
                    <a:schemeClr val="accent6">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MUJERES'!$G$112:$U$112</c15:sqref>
                        </c15:fullRef>
                        <c15:formulaRef>
                          <c15:sqref>'3.TRATA MUJERES'!$Q$112:$U$112</c15:sqref>
                        </c15:formulaRef>
                      </c:ext>
                    </c:extLst>
                    <c:numCache>
                      <c:formatCode>General</c:formatCode>
                      <c:ptCount val="5"/>
                      <c:pt idx="0">
                        <c:v>0</c:v>
                      </c:pt>
                      <c:pt idx="1">
                        <c:v>3</c:v>
                      </c:pt>
                      <c:pt idx="2">
                        <c:v>3</c:v>
                      </c:pt>
                      <c:pt idx="3">
                        <c:v>7</c:v>
                      </c:pt>
                      <c:pt idx="4">
                        <c:v>8</c:v>
                      </c:pt>
                    </c:numCache>
                  </c:numRef>
                </c:val>
                <c:extLst xmlns:c15="http://schemas.microsoft.com/office/drawing/2012/chart">
                  <c:ext xmlns:c16="http://schemas.microsoft.com/office/drawing/2014/chart" uri="{C3380CC4-5D6E-409C-BE32-E72D297353CC}">
                    <c16:uniqueId val="{0000002A-5E4F-4730-857D-A5408B7D5F48}"/>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'3.TRATA MUJERES'!$F$113</c15:sqref>
                        </c15:formulaRef>
                      </c:ext>
                    </c:extLst>
                    <c:strCache>
                      <c:ptCount val="1"/>
                      <c:pt idx="0">
                        <c:v>Argentina</c:v>
                      </c:pt>
                    </c:strCache>
                  </c:strRef>
                </c:tx>
                <c:spPr>
                  <a:solidFill>
                    <a:schemeClr val="accent1">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MUJERES'!$G$113:$U$113</c15:sqref>
                        </c15:fullRef>
                        <c15:formulaRef>
                          <c15:sqref>'3.TRATA MUJERES'!$Q$113:$U$113</c15:sqref>
                        </c15:formulaRef>
                      </c:ext>
                    </c:extLst>
                    <c:numCache>
                      <c:formatCode>General</c:formatCode>
                      <c:ptCount val="5"/>
                      <c:pt idx="0">
                        <c:v>4</c:v>
                      </c:pt>
                      <c:pt idx="1">
                        <c:v>1</c:v>
                      </c:pt>
                      <c:pt idx="2">
                        <c:v>1</c:v>
                      </c:pt>
                      <c:pt idx="3">
                        <c:v>2</c:v>
                      </c:pt>
                      <c:pt idx="4">
                        <c:v>1</c:v>
                      </c:pt>
                    </c:numCache>
                  </c:numRef>
                </c:val>
                <c:extLst xmlns:c15="http://schemas.microsoft.com/office/drawing/2012/chart">
                  <c:ext xmlns:c16="http://schemas.microsoft.com/office/drawing/2014/chart" uri="{C3380CC4-5D6E-409C-BE32-E72D297353CC}">
                    <c16:uniqueId val="{0000002B-5E4F-4730-857D-A5408B7D5F48}"/>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'3.TRATA MUJERES'!$F$114</c15:sqref>
                        </c15:formulaRef>
                      </c:ext>
                    </c:extLst>
                    <c:strCache>
                      <c:ptCount val="1"/>
                      <c:pt idx="0">
                        <c:v>Bolivia</c:v>
                      </c:pt>
                    </c:strCache>
                  </c:strRef>
                </c:tx>
                <c:spPr>
                  <a:solidFill>
                    <a:schemeClr val="accent2">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MUJERES'!$G$114:$U$114</c15:sqref>
                        </c15:fullRef>
                        <c15:formulaRef>
                          <c15:sqref>'3.TRATA MUJERES'!$Q$114:$U$114</c15:sqref>
                        </c15:formulaRef>
                      </c:ext>
                    </c:extLst>
                    <c:numCache>
                      <c:formatCode>General</c:formatCode>
                      <c:ptCount val="5"/>
                      <c:pt idx="0">
                        <c:v>1</c:v>
                      </c:pt>
                      <c:pt idx="1">
                        <c:v>1</c:v>
                      </c:pt>
                      <c:pt idx="2">
                        <c:v>3</c:v>
                      </c:pt>
                      <c:pt idx="3">
                        <c:v>2</c:v>
                      </c:pt>
                      <c:pt idx="4">
                        <c:v>2</c:v>
                      </c:pt>
                    </c:numCache>
                  </c:numRef>
                </c:val>
                <c:extLst xmlns:c15="http://schemas.microsoft.com/office/drawing/2012/chart">
                  <c:ext xmlns:c16="http://schemas.microsoft.com/office/drawing/2014/chart" uri="{C3380CC4-5D6E-409C-BE32-E72D297353CC}">
                    <c16:uniqueId val="{0000002C-5E4F-4730-857D-A5408B7D5F48}"/>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'3.TRATA MUJERES'!$F$115</c15:sqref>
                        </c15:formulaRef>
                      </c:ext>
                    </c:extLst>
                    <c:strCache>
                      <c:ptCount val="1"/>
                      <c:pt idx="0">
                        <c:v>Cuba</c:v>
                      </c:pt>
                    </c:strCache>
                  </c:strRef>
                </c:tx>
                <c:spPr>
                  <a:solidFill>
                    <a:schemeClr val="accent3">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MUJERES'!$G$115:$U$115</c15:sqref>
                        </c15:fullRef>
                        <c15:formulaRef>
                          <c15:sqref>'3.TRATA MUJERES'!$Q$115:$U$115</c15:sqref>
                        </c15:formulaRef>
                      </c:ext>
                    </c:extLst>
                    <c:numCache>
                      <c:formatCode>General</c:formatCode>
                      <c:ptCount val="5"/>
                      <c:pt idx="0">
                        <c:v>0</c:v>
                      </c:pt>
                      <c:pt idx="1">
                        <c:v>2</c:v>
                      </c:pt>
                      <c:pt idx="2">
                        <c:v>1</c:v>
                      </c:pt>
                      <c:pt idx="3">
                        <c:v>3</c:v>
                      </c:pt>
                      <c:pt idx="4">
                        <c:v>2</c:v>
                      </c:pt>
                    </c:numCache>
                  </c:numRef>
                </c:val>
                <c:extLst xmlns:c15="http://schemas.microsoft.com/office/drawing/2012/chart">
                  <c:ext xmlns:c16="http://schemas.microsoft.com/office/drawing/2014/chart" uri="{C3380CC4-5D6E-409C-BE32-E72D297353CC}">
                    <c16:uniqueId val="{0000002D-5E4F-4730-857D-A5408B7D5F48}"/>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'3.TRATA MUJERES'!$F$116</c15:sqref>
                        </c15:formulaRef>
                      </c:ext>
                    </c:extLst>
                    <c:strCache>
                      <c:ptCount val="1"/>
                      <c:pt idx="0">
                        <c:v>Francia</c:v>
                      </c:pt>
                    </c:strCache>
                  </c:strRef>
                </c:tx>
                <c:spPr>
                  <a:solidFill>
                    <a:schemeClr val="accent4">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MUJERES'!$G$116:$U$116</c15:sqref>
                        </c15:fullRef>
                        <c15:formulaRef>
                          <c15:sqref>'3.TRATA MUJERES'!$Q$116:$U$116</c15:sqref>
                        </c15:formulaRef>
                      </c:ext>
                    </c:extLst>
                    <c:numCache>
                      <c:formatCode>General</c:formatCode>
                      <c:ptCount val="5"/>
                      <c:pt idx="0">
                        <c:v>1</c:v>
                      </c:pt>
                      <c:pt idx="1">
                        <c:v>1</c:v>
                      </c:pt>
                      <c:pt idx="2">
                        <c:v>0</c:v>
                      </c:pt>
                      <c:pt idx="3">
                        <c:v>1</c:v>
                      </c:pt>
                      <c:pt idx="4">
                        <c:v>1</c:v>
                      </c:pt>
                    </c:numCache>
                  </c:numRef>
                </c:val>
                <c:extLst xmlns:c15="http://schemas.microsoft.com/office/drawing/2012/chart">
                  <c:ext xmlns:c16="http://schemas.microsoft.com/office/drawing/2014/chart" uri="{C3380CC4-5D6E-409C-BE32-E72D297353CC}">
                    <c16:uniqueId val="{0000002E-5E4F-4730-857D-A5408B7D5F48}"/>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'3.TRATA MUJERES'!$F$117</c15:sqref>
                        </c15:formulaRef>
                      </c:ext>
                    </c:extLst>
                    <c:strCache>
                      <c:ptCount val="1"/>
                      <c:pt idx="0">
                        <c:v>Portugal</c:v>
                      </c:pt>
                    </c:strCache>
                  </c:strRef>
                </c:tx>
                <c:spPr>
                  <a:solidFill>
                    <a:schemeClr val="accent5">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MUJERES'!$G$117:$U$117</c15:sqref>
                        </c15:fullRef>
                        <c15:formulaRef>
                          <c15:sqref>'3.TRATA MUJERES'!$Q$117:$U$117</c15:sqref>
                        </c15:formulaRef>
                      </c:ext>
                    </c:extLst>
                    <c:numCache>
                      <c:formatCode>General</c:formatCode>
                      <c:ptCount val="5"/>
                      <c:pt idx="0">
                        <c:v>4</c:v>
                      </c:pt>
                      <c:pt idx="1">
                        <c:v>0</c:v>
                      </c:pt>
                      <c:pt idx="2">
                        <c:v>0</c:v>
                      </c:pt>
                      <c:pt idx="3">
                        <c:v>1</c:v>
                      </c:pt>
                      <c:pt idx="4">
                        <c:v>2</c:v>
                      </c:pt>
                    </c:numCache>
                  </c:numRef>
                </c:val>
                <c:extLst xmlns:c15="http://schemas.microsoft.com/office/drawing/2012/chart">
                  <c:ext xmlns:c16="http://schemas.microsoft.com/office/drawing/2014/chart" uri="{C3380CC4-5D6E-409C-BE32-E72D297353CC}">
                    <c16:uniqueId val="{0000002F-5E4F-4730-857D-A5408B7D5F48}"/>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'3.TRATA MUJERES'!$F$118</c15:sqref>
                        </c15:formulaRef>
                      </c:ext>
                    </c:extLst>
                    <c:strCache>
                      <c:ptCount val="1"/>
                      <c:pt idx="0">
                        <c:v>Bulgaria</c:v>
                      </c:pt>
                    </c:strCache>
                  </c:strRef>
                </c:tx>
                <c:spPr>
                  <a:solidFill>
                    <a:schemeClr val="accent6">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MUJERES'!$G$118:$U$118</c15:sqref>
                        </c15:fullRef>
                        <c15:formulaRef>
                          <c15:sqref>'3.TRATA MUJERES'!$Q$118:$U$118</c15:sqref>
                        </c15:formulaRef>
                      </c:ext>
                    </c:extLst>
                    <c:numCache>
                      <c:formatCode>General</c:formatCode>
                      <c:ptCount val="5"/>
                      <c:pt idx="0">
                        <c:v>2</c:v>
                      </c:pt>
                      <c:pt idx="1">
                        <c:v>3</c:v>
                      </c:pt>
                      <c:pt idx="2">
                        <c:v>2</c:v>
                      </c:pt>
                      <c:pt idx="3">
                        <c:v>1</c:v>
                      </c:pt>
                      <c:pt idx="4">
                        <c:v>1</c:v>
                      </c:pt>
                    </c:numCache>
                  </c:numRef>
                </c:val>
                <c:extLst xmlns:c15="http://schemas.microsoft.com/office/drawing/2012/chart">
                  <c:ext xmlns:c16="http://schemas.microsoft.com/office/drawing/2014/chart" uri="{C3380CC4-5D6E-409C-BE32-E72D297353CC}">
                    <c16:uniqueId val="{00000030-5E4F-4730-857D-A5408B7D5F48}"/>
                  </c:ext>
                </c:extLst>
              </c15:ser>
            </c15:filteredBarSeries>
            <c15:filteredBarSeries>
              <c15:ser>
                <c:idx val="48"/>
                <c:order val="48"/>
                <c:tx>
                  <c:strRef>
                    <c:extLst xmlns:c15="http://schemas.microsoft.com/office/drawing/2012/chart">
                      <c:ext xmlns:c15="http://schemas.microsoft.com/office/drawing/2012/chart" uri="{02D57815-91ED-43cb-92C2-25804820EDAC}">
                        <c15:formulaRef>
                          <c15:sqref>'3.TRATA MUJERES'!$F$119</c15:sqref>
                        </c15:formulaRef>
                      </c:ext>
                    </c:extLst>
                    <c:strCache>
                      <c:ptCount val="1"/>
                      <c:pt idx="0">
                        <c:v>Nicaragua</c:v>
                      </c:pt>
                    </c:strCache>
                  </c:strRef>
                </c:tx>
                <c:spPr>
                  <a:solidFill>
                    <a:schemeClr val="accent1">
                      <a:lumMod val="50000"/>
                      <a:lumOff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MUJERES'!$G$119:$U$119</c15:sqref>
                        </c15:fullRef>
                        <c15:formulaRef>
                          <c15:sqref>'3.TRATA MUJERES'!$Q$119:$U$119</c15:sqref>
                        </c15:formulaRef>
                      </c:ext>
                    </c:extLst>
                    <c:numCache>
                      <c:formatCode>General</c:formatCode>
                      <c:ptCount val="5"/>
                      <c:pt idx="0">
                        <c:v>2</c:v>
                      </c:pt>
                      <c:pt idx="1">
                        <c:v>0</c:v>
                      </c:pt>
                      <c:pt idx="2">
                        <c:v>0</c:v>
                      </c:pt>
                      <c:pt idx="3">
                        <c:v>0</c:v>
                      </c:pt>
                      <c:pt idx="4">
                        <c:v>2</c:v>
                      </c:pt>
                    </c:numCache>
                  </c:numRef>
                </c:val>
                <c:extLst xmlns:c15="http://schemas.microsoft.com/office/drawing/2012/chart">
                  <c:ext xmlns:c16="http://schemas.microsoft.com/office/drawing/2014/chart" uri="{C3380CC4-5D6E-409C-BE32-E72D297353CC}">
                    <c16:uniqueId val="{00000031-5E4F-4730-857D-A5408B7D5F48}"/>
                  </c:ext>
                </c:extLst>
              </c15:ser>
            </c15:filteredBarSeries>
            <c15:filteredBarSeries>
              <c15:ser>
                <c:idx val="49"/>
                <c:order val="49"/>
                <c:tx>
                  <c:strRef>
                    <c:extLst xmlns:c15="http://schemas.microsoft.com/office/drawing/2012/chart">
                      <c:ext xmlns:c15="http://schemas.microsoft.com/office/drawing/2012/chart" uri="{02D57815-91ED-43cb-92C2-25804820EDAC}">
                        <c15:formulaRef>
                          <c15:sqref>'3.TRATA MUJERES'!$F$120</c15:sqref>
                        </c15:formulaRef>
                      </c:ext>
                    </c:extLst>
                    <c:strCache>
                      <c:ptCount val="1"/>
                      <c:pt idx="0">
                        <c:v>Resto de nacionalidades</c:v>
                      </c:pt>
                    </c:strCache>
                  </c:strRef>
                </c:tx>
                <c:spPr>
                  <a:solidFill>
                    <a:schemeClr val="accent2">
                      <a:lumMod val="50000"/>
                      <a:lumOff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MUJERES'!$G$120:$U$120</c15:sqref>
                        </c15:fullRef>
                        <c15:formulaRef>
                          <c15:sqref>'3.TRATA MUJERES'!$Q$120:$U$120</c15:sqref>
                        </c15:formulaRef>
                      </c:ext>
                    </c:extLst>
                    <c:numCache>
                      <c:formatCode>General</c:formatCode>
                      <c:ptCount val="5"/>
                      <c:pt idx="0">
                        <c:v>31</c:v>
                      </c:pt>
                      <c:pt idx="1">
                        <c:v>11</c:v>
                      </c:pt>
                      <c:pt idx="2">
                        <c:v>17</c:v>
                      </c:pt>
                      <c:pt idx="3">
                        <c:v>20</c:v>
                      </c:pt>
                      <c:pt idx="4">
                        <c:v>5</c:v>
                      </c:pt>
                    </c:numCache>
                  </c:numRef>
                </c:val>
                <c:extLst xmlns:c15="http://schemas.microsoft.com/office/drawing/2012/chart">
                  <c:ext xmlns:c16="http://schemas.microsoft.com/office/drawing/2014/chart" uri="{C3380CC4-5D6E-409C-BE32-E72D297353CC}">
                    <c16:uniqueId val="{00000032-5E4F-4730-857D-A5408B7D5F48}"/>
                  </c:ext>
                </c:extLst>
              </c15:ser>
            </c15:filteredBarSeries>
          </c:ext>
        </c:extLst>
      </c:barChart>
      <c:catAx>
        <c:axId val="105803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58040168"/>
        <c:crosses val="autoZero"/>
        <c:auto val="1"/>
        <c:lblAlgn val="ctr"/>
        <c:lblOffset val="100"/>
        <c:noMultiLvlLbl val="0"/>
      </c:catAx>
      <c:valAx>
        <c:axId val="1058040168"/>
        <c:scaling>
          <c:orientation val="minMax"/>
          <c:max val="6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58039808"/>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9.6496062992126024E-3"/>
          <c:y val="0.83572263144526282"/>
          <c:w val="0.96958967629046366"/>
          <c:h val="0.136499618999237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3.2 Detenidos/as por trata con fines de explotación sexual  y por explotación sexual</a:t>
            </a:r>
          </a:p>
          <a:p>
            <a:pPr>
              <a:defRPr lang="es-ES" sz="1100" b="1">
                <a:solidFill>
                  <a:sysClr val="windowText" lastClr="000000"/>
                </a:solidFill>
              </a:defRPr>
            </a:pPr>
            <a:r>
              <a:rPr lang="es-ES" sz="1100" b="1" i="0" u="none" strike="noStrike" kern="1200" spc="0" baseline="0">
                <a:solidFill>
                  <a:sysClr val="windowText" lastClr="000000"/>
                </a:solidFill>
                <a:latin typeface="+mn-lt"/>
                <a:ea typeface="+mn-ea"/>
                <a:cs typeface="+mn-cs"/>
              </a:rPr>
              <a:t> en España, desde 2019.</a:t>
            </a:r>
          </a:p>
        </c:rich>
      </c:tx>
      <c:layout>
        <c:manualLayout>
          <c:xMode val="edge"/>
          <c:yMode val="edge"/>
          <c:x val="0.15794336077308518"/>
          <c:y val="2.4027035956169819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770028036268194E-2"/>
          <c:y val="0.14186526072352845"/>
          <c:w val="0.92150575638272503"/>
          <c:h val="0.63804581245526126"/>
        </c:manualLayout>
      </c:layout>
      <c:barChart>
        <c:barDir val="col"/>
        <c:grouping val="clustered"/>
        <c:varyColors val="0"/>
        <c:ser>
          <c:idx val="30"/>
          <c:order val="2"/>
          <c:tx>
            <c:v>Explotación sex. Detenidos</c:v>
          </c:tx>
          <c:spPr>
            <a:solidFill>
              <a:schemeClr val="tx2"/>
            </a:solidFill>
            <a:ln>
              <a:solidFill>
                <a:schemeClr val="tx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MUJERES'!$G$101:$U$101</c15:sqref>
                  </c15:fullRef>
                </c:ext>
              </c:extLst>
              <c:f>'3.TRATA MUJERES'!$Q$101:$U$101</c:f>
              <c:numCache>
                <c:formatCode>General</c:formatCode>
                <c:ptCount val="5"/>
                <c:pt idx="0">
                  <c:v>156</c:v>
                </c:pt>
                <c:pt idx="1">
                  <c:v>113</c:v>
                </c:pt>
                <c:pt idx="2">
                  <c:v>135</c:v>
                </c:pt>
                <c:pt idx="3">
                  <c:v>126</c:v>
                </c:pt>
                <c:pt idx="4">
                  <c:v>107</c:v>
                </c:pt>
              </c:numCache>
            </c:numRef>
          </c:val>
          <c:extLst>
            <c:ext xmlns:c16="http://schemas.microsoft.com/office/drawing/2014/chart" uri="{C3380CC4-5D6E-409C-BE32-E72D297353CC}">
              <c16:uniqueId val="{00000000-D078-40FA-BFF5-D4E7359B3488}"/>
            </c:ext>
          </c:extLst>
        </c:ser>
        <c:ser>
          <c:idx val="29"/>
          <c:order val="3"/>
          <c:tx>
            <c:v>Explotación sex. Detenidas</c:v>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MUJERES'!$G$100:$U$100</c15:sqref>
                  </c15:fullRef>
                </c:ext>
              </c:extLst>
              <c:f>'3.TRATA MUJERES'!$Q$100:$U$100</c:f>
              <c:numCache>
                <c:formatCode>General</c:formatCode>
                <c:ptCount val="5"/>
                <c:pt idx="0">
                  <c:v>109</c:v>
                </c:pt>
                <c:pt idx="1">
                  <c:v>80</c:v>
                </c:pt>
                <c:pt idx="2">
                  <c:v>90</c:v>
                </c:pt>
                <c:pt idx="3">
                  <c:v>115</c:v>
                </c:pt>
                <c:pt idx="4">
                  <c:v>126</c:v>
                </c:pt>
              </c:numCache>
            </c:numRef>
          </c:val>
          <c:extLst>
            <c:ext xmlns:c16="http://schemas.microsoft.com/office/drawing/2014/chart" uri="{C3380CC4-5D6E-409C-BE32-E72D297353CC}">
              <c16:uniqueId val="{00000001-D078-40FA-BFF5-D4E7359B3488}"/>
            </c:ext>
          </c:extLst>
        </c:ser>
        <c:ser>
          <c:idx val="2"/>
          <c:order val="4"/>
          <c:tx>
            <c:v>Trata detenidos</c:v>
          </c:tx>
          <c:spPr>
            <a:solidFill>
              <a:schemeClr val="accent3"/>
            </a:solidFill>
            <a:ln>
              <a:solidFill>
                <a:schemeClr val="accent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MUJERES'!$G$73:$U$73</c15:sqref>
                  </c15:fullRef>
                </c:ext>
              </c:extLst>
              <c:f>'3.TRATA MUJERES'!$Q$73:$U$73</c:f>
              <c:numCache>
                <c:formatCode>General</c:formatCode>
                <c:ptCount val="5"/>
                <c:pt idx="0">
                  <c:v>142</c:v>
                </c:pt>
                <c:pt idx="1">
                  <c:v>119</c:v>
                </c:pt>
                <c:pt idx="2">
                  <c:v>96</c:v>
                </c:pt>
                <c:pt idx="3">
                  <c:v>74</c:v>
                </c:pt>
                <c:pt idx="4">
                  <c:v>167</c:v>
                </c:pt>
              </c:numCache>
            </c:numRef>
          </c:val>
          <c:extLst>
            <c:ext xmlns:c16="http://schemas.microsoft.com/office/drawing/2014/chart" uri="{C3380CC4-5D6E-409C-BE32-E72D297353CC}">
              <c16:uniqueId val="{00000002-D078-40FA-BFF5-D4E7359B3488}"/>
            </c:ext>
          </c:extLst>
        </c:ser>
        <c:ser>
          <c:idx val="1"/>
          <c:order val="5"/>
          <c:tx>
            <c:v>Trata detenidas</c:v>
          </c:tx>
          <c:spPr>
            <a:solidFill>
              <a:schemeClr val="accent2">
                <a:lumMod val="60000"/>
                <a:lumOff val="40000"/>
              </a:schemeClr>
            </a:solidFill>
            <a:ln>
              <a:solidFill>
                <a:schemeClr val="accent2">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MUJERES'!$G$72:$U$72</c15:sqref>
                  </c15:fullRef>
                </c:ext>
              </c:extLst>
              <c:f>'3.TRATA MUJERES'!$Q$72:$U$72</c:f>
              <c:numCache>
                <c:formatCode>General</c:formatCode>
                <c:ptCount val="5"/>
                <c:pt idx="0">
                  <c:v>108</c:v>
                </c:pt>
                <c:pt idx="1">
                  <c:v>74</c:v>
                </c:pt>
                <c:pt idx="2">
                  <c:v>109</c:v>
                </c:pt>
                <c:pt idx="3">
                  <c:v>87</c:v>
                </c:pt>
                <c:pt idx="4">
                  <c:v>178</c:v>
                </c:pt>
              </c:numCache>
            </c:numRef>
          </c:val>
          <c:extLst>
            <c:ext xmlns:c16="http://schemas.microsoft.com/office/drawing/2014/chart" uri="{C3380CC4-5D6E-409C-BE32-E72D297353CC}">
              <c16:uniqueId val="{00000003-D078-40FA-BFF5-D4E7359B3488}"/>
            </c:ext>
          </c:extLst>
        </c:ser>
        <c:dLbls>
          <c:showLegendKey val="0"/>
          <c:showVal val="0"/>
          <c:showCatName val="0"/>
          <c:showSerName val="0"/>
          <c:showPercent val="0"/>
          <c:showBubbleSize val="0"/>
        </c:dLbls>
        <c:gapWidth val="219"/>
        <c:axId val="1058039808"/>
        <c:axId val="1058040168"/>
        <c:extLst>
          <c:ext xmlns:c15="http://schemas.microsoft.com/office/drawing/2012/chart" uri="{02D57815-91ED-43cb-92C2-25804820EDAC}">
            <c15:filteredBarSeries>
              <c15:ser>
                <c:idx val="3"/>
                <c:order val="6"/>
                <c:tx>
                  <c:strRef>
                    <c:extLst>
                      <c:ext uri="{02D57815-91ED-43cb-92C2-25804820EDAC}">
                        <c15:formulaRef>
                          <c15:sqref>'3.TRATA MUJERES'!$F$74</c15:sqref>
                        </c15:formulaRef>
                      </c:ext>
                    </c:extLst>
                    <c:strCache>
                      <c:ptCount val="1"/>
                      <c:pt idx="0">
                        <c:v>España</c:v>
                      </c:pt>
                    </c:strCache>
                  </c:strRef>
                </c:tx>
                <c:spPr>
                  <a:solidFill>
                    <a:schemeClr val="accent4"/>
                  </a:solidFill>
                  <a:ln>
                    <a:noFill/>
                  </a:ln>
                  <a:effectLst/>
                </c:spPr>
                <c:invertIfNegative val="0"/>
                <c:cat>
                  <c:numRef>
                    <c:extLst>
                      <c:ex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uri="{02D57815-91ED-43cb-92C2-25804820EDAC}">
                        <c15:fullRef>
                          <c15:sqref>'3.TRATA MUJERES'!$G$74:$U$74</c15:sqref>
                        </c15:fullRef>
                        <c15:formulaRef>
                          <c15:sqref>'3.TRATA MUJERES'!$Q$74:$U$74</c15:sqref>
                        </c15:formulaRef>
                      </c:ext>
                    </c:extLst>
                    <c:numCache>
                      <c:formatCode>General</c:formatCode>
                      <c:ptCount val="5"/>
                      <c:pt idx="0">
                        <c:v>60</c:v>
                      </c:pt>
                      <c:pt idx="1">
                        <c:v>76</c:v>
                      </c:pt>
                      <c:pt idx="2">
                        <c:v>73</c:v>
                      </c:pt>
                      <c:pt idx="3">
                        <c:v>61</c:v>
                      </c:pt>
                      <c:pt idx="4">
                        <c:v>121</c:v>
                      </c:pt>
                    </c:numCache>
                  </c:numRef>
                </c:val>
                <c:extLst>
                  <c:ext xmlns:c16="http://schemas.microsoft.com/office/drawing/2014/chart" uri="{C3380CC4-5D6E-409C-BE32-E72D297353CC}">
                    <c16:uniqueId val="{0000000A-D078-40FA-BFF5-D4E7359B3488}"/>
                  </c:ext>
                </c:extLst>
              </c15:ser>
            </c15:filteredBarSeries>
            <c15:filteredBarSeries>
              <c15:ser>
                <c:idx val="4"/>
                <c:order val="7"/>
                <c:tx>
                  <c:strRef>
                    <c:extLst xmlns:c15="http://schemas.microsoft.com/office/drawing/2012/chart">
                      <c:ext xmlns:c15="http://schemas.microsoft.com/office/drawing/2012/chart" uri="{02D57815-91ED-43cb-92C2-25804820EDAC}">
                        <c15:formulaRef>
                          <c15:sqref>'3.TRATA MUJERES'!$F$75</c15:sqref>
                        </c15:formulaRef>
                      </c:ext>
                    </c:extLst>
                    <c:strCache>
                      <c:ptCount val="1"/>
                      <c:pt idx="0">
                        <c:v>Colombia</c:v>
                      </c:pt>
                    </c:strCache>
                  </c:strRef>
                </c:tx>
                <c:spPr>
                  <a:solidFill>
                    <a:schemeClr val="accent5"/>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MUJERES'!$G$75:$U$75</c15:sqref>
                        </c15:fullRef>
                        <c15:formulaRef>
                          <c15:sqref>'3.TRATA MUJERES'!$Q$75:$U$75</c15:sqref>
                        </c15:formulaRef>
                      </c:ext>
                    </c:extLst>
                    <c:numCache>
                      <c:formatCode>General</c:formatCode>
                      <c:ptCount val="5"/>
                      <c:pt idx="0">
                        <c:v>35</c:v>
                      </c:pt>
                      <c:pt idx="1">
                        <c:v>36</c:v>
                      </c:pt>
                      <c:pt idx="2">
                        <c:v>36</c:v>
                      </c:pt>
                      <c:pt idx="3">
                        <c:v>25</c:v>
                      </c:pt>
                      <c:pt idx="4">
                        <c:v>81</c:v>
                      </c:pt>
                    </c:numCache>
                  </c:numRef>
                </c:val>
                <c:extLst xmlns:c15="http://schemas.microsoft.com/office/drawing/2012/chart">
                  <c:ext xmlns:c16="http://schemas.microsoft.com/office/drawing/2014/chart" uri="{C3380CC4-5D6E-409C-BE32-E72D297353CC}">
                    <c16:uniqueId val="{0000000B-D078-40FA-BFF5-D4E7359B3488}"/>
                  </c:ext>
                </c:extLst>
              </c15:ser>
            </c15:filteredBarSeries>
            <c15:filteredBarSeries>
              <c15:ser>
                <c:idx val="5"/>
                <c:order val="8"/>
                <c:tx>
                  <c:strRef>
                    <c:extLst xmlns:c15="http://schemas.microsoft.com/office/drawing/2012/chart">
                      <c:ext xmlns:c15="http://schemas.microsoft.com/office/drawing/2012/chart" uri="{02D57815-91ED-43cb-92C2-25804820EDAC}">
                        <c15:formulaRef>
                          <c15:sqref>'3.TRATA MUJERES'!$F$76</c15:sqref>
                        </c15:formulaRef>
                      </c:ext>
                    </c:extLst>
                    <c:strCache>
                      <c:ptCount val="1"/>
                      <c:pt idx="0">
                        <c:v>Venezuela</c:v>
                      </c:pt>
                    </c:strCache>
                  </c:strRef>
                </c:tx>
                <c:spPr>
                  <a:solidFill>
                    <a:schemeClr val="accent6"/>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MUJERES'!$G$76:$U$76</c15:sqref>
                        </c15:fullRef>
                        <c15:formulaRef>
                          <c15:sqref>'3.TRATA MUJERES'!$Q$76:$U$76</c15:sqref>
                        </c15:formulaRef>
                      </c:ext>
                    </c:extLst>
                    <c:numCache>
                      <c:formatCode>General</c:formatCode>
                      <c:ptCount val="5"/>
                      <c:pt idx="0">
                        <c:v>43</c:v>
                      </c:pt>
                      <c:pt idx="1">
                        <c:v>6</c:v>
                      </c:pt>
                      <c:pt idx="2">
                        <c:v>11</c:v>
                      </c:pt>
                      <c:pt idx="3">
                        <c:v>8</c:v>
                      </c:pt>
                      <c:pt idx="4">
                        <c:v>24</c:v>
                      </c:pt>
                    </c:numCache>
                  </c:numRef>
                </c:val>
                <c:extLst xmlns:c15="http://schemas.microsoft.com/office/drawing/2012/chart">
                  <c:ext xmlns:c16="http://schemas.microsoft.com/office/drawing/2014/chart" uri="{C3380CC4-5D6E-409C-BE32-E72D297353CC}">
                    <c16:uniqueId val="{0000000C-D078-40FA-BFF5-D4E7359B3488}"/>
                  </c:ext>
                </c:extLst>
              </c15:ser>
            </c15:filteredBarSeries>
            <c15:filteredBarSeries>
              <c15:ser>
                <c:idx val="6"/>
                <c:order val="9"/>
                <c:tx>
                  <c:strRef>
                    <c:extLst xmlns:c15="http://schemas.microsoft.com/office/drawing/2012/chart">
                      <c:ext xmlns:c15="http://schemas.microsoft.com/office/drawing/2012/chart" uri="{02D57815-91ED-43cb-92C2-25804820EDAC}">
                        <c15:formulaRef>
                          <c15:sqref>'3.TRATA MUJERES'!$F$77</c15:sqref>
                        </c15:formulaRef>
                      </c:ext>
                    </c:extLst>
                    <c:strCache>
                      <c:ptCount val="1"/>
                      <c:pt idx="0">
                        <c:v>Rumanía</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MUJERES'!$G$77:$U$77</c15:sqref>
                        </c15:fullRef>
                        <c15:formulaRef>
                          <c15:sqref>'3.TRATA MUJERES'!$Q$77:$U$77</c15:sqref>
                        </c15:formulaRef>
                      </c:ext>
                    </c:extLst>
                    <c:numCache>
                      <c:formatCode>General</c:formatCode>
                      <c:ptCount val="5"/>
                      <c:pt idx="0">
                        <c:v>27</c:v>
                      </c:pt>
                      <c:pt idx="1">
                        <c:v>37</c:v>
                      </c:pt>
                      <c:pt idx="2">
                        <c:v>10</c:v>
                      </c:pt>
                      <c:pt idx="3">
                        <c:v>8</c:v>
                      </c:pt>
                      <c:pt idx="4">
                        <c:v>17</c:v>
                      </c:pt>
                    </c:numCache>
                  </c:numRef>
                </c:val>
                <c:extLst xmlns:c15="http://schemas.microsoft.com/office/drawing/2012/chart">
                  <c:ext xmlns:c16="http://schemas.microsoft.com/office/drawing/2014/chart" uri="{C3380CC4-5D6E-409C-BE32-E72D297353CC}">
                    <c16:uniqueId val="{0000000D-D078-40FA-BFF5-D4E7359B3488}"/>
                  </c:ext>
                </c:extLst>
              </c15:ser>
            </c15:filteredBarSeries>
            <c15:filteredBarSeries>
              <c15:ser>
                <c:idx val="7"/>
                <c:order val="10"/>
                <c:tx>
                  <c:strRef>
                    <c:extLst xmlns:c15="http://schemas.microsoft.com/office/drawing/2012/chart">
                      <c:ext xmlns:c15="http://schemas.microsoft.com/office/drawing/2012/chart" uri="{02D57815-91ED-43cb-92C2-25804820EDAC}">
                        <c15:formulaRef>
                          <c15:sqref>'3.TRATA MUJERES'!$F$78</c15:sqref>
                        </c15:formulaRef>
                      </c:ext>
                    </c:extLst>
                    <c:strCache>
                      <c:ptCount val="1"/>
                      <c:pt idx="0">
                        <c:v>Paraguay</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MUJERES'!$G$78:$U$78</c15:sqref>
                        </c15:fullRef>
                        <c15:formulaRef>
                          <c15:sqref>'3.TRATA MUJERES'!$Q$78:$U$78</c15:sqref>
                        </c15:formulaRef>
                      </c:ext>
                    </c:extLst>
                    <c:numCache>
                      <c:formatCode>General</c:formatCode>
                      <c:ptCount val="5"/>
                      <c:pt idx="0">
                        <c:v>10</c:v>
                      </c:pt>
                      <c:pt idx="1">
                        <c:v>5</c:v>
                      </c:pt>
                      <c:pt idx="2">
                        <c:v>16</c:v>
                      </c:pt>
                      <c:pt idx="3">
                        <c:v>11</c:v>
                      </c:pt>
                      <c:pt idx="4">
                        <c:v>15</c:v>
                      </c:pt>
                    </c:numCache>
                  </c:numRef>
                </c:val>
                <c:extLst xmlns:c15="http://schemas.microsoft.com/office/drawing/2012/chart">
                  <c:ext xmlns:c16="http://schemas.microsoft.com/office/drawing/2014/chart" uri="{C3380CC4-5D6E-409C-BE32-E72D297353CC}">
                    <c16:uniqueId val="{0000000E-D078-40FA-BFF5-D4E7359B3488}"/>
                  </c:ext>
                </c:extLst>
              </c15:ser>
            </c15:filteredBarSeries>
            <c15:filteredBarSeries>
              <c15:ser>
                <c:idx val="8"/>
                <c:order val="11"/>
                <c:tx>
                  <c:strRef>
                    <c:extLst xmlns:c15="http://schemas.microsoft.com/office/drawing/2012/chart">
                      <c:ext xmlns:c15="http://schemas.microsoft.com/office/drawing/2012/chart" uri="{02D57815-91ED-43cb-92C2-25804820EDAC}">
                        <c15:formulaRef>
                          <c15:sqref>'3.TRATA MUJERES'!$F$79</c15:sqref>
                        </c15:formulaRef>
                      </c:ext>
                    </c:extLst>
                    <c:strCache>
                      <c:ptCount val="1"/>
                      <c:pt idx="0">
                        <c:v>Perú</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MUJERES'!$G$79:$U$79</c15:sqref>
                        </c15:fullRef>
                        <c15:formulaRef>
                          <c15:sqref>'3.TRATA MUJERES'!$Q$79:$U$79</c15:sqref>
                        </c15:formulaRef>
                      </c:ext>
                    </c:extLst>
                    <c:numCache>
                      <c:formatCode>General</c:formatCode>
                      <c:ptCount val="5"/>
                      <c:pt idx="0">
                        <c:v>0</c:v>
                      </c:pt>
                      <c:pt idx="1">
                        <c:v>0</c:v>
                      </c:pt>
                      <c:pt idx="2">
                        <c:v>1</c:v>
                      </c:pt>
                      <c:pt idx="3">
                        <c:v>6</c:v>
                      </c:pt>
                      <c:pt idx="4">
                        <c:v>11</c:v>
                      </c:pt>
                    </c:numCache>
                  </c:numRef>
                </c:val>
                <c:extLst xmlns:c15="http://schemas.microsoft.com/office/drawing/2012/chart">
                  <c:ext xmlns:c16="http://schemas.microsoft.com/office/drawing/2014/chart" uri="{C3380CC4-5D6E-409C-BE32-E72D297353CC}">
                    <c16:uniqueId val="{0000000F-D078-40FA-BFF5-D4E7359B3488}"/>
                  </c:ext>
                </c:extLst>
              </c15:ser>
            </c15:filteredBarSeries>
            <c15:filteredBarSeries>
              <c15:ser>
                <c:idx val="9"/>
                <c:order val="12"/>
                <c:tx>
                  <c:strRef>
                    <c:extLst xmlns:c15="http://schemas.microsoft.com/office/drawing/2012/chart">
                      <c:ext xmlns:c15="http://schemas.microsoft.com/office/drawing/2012/chart" uri="{02D57815-91ED-43cb-92C2-25804820EDAC}">
                        <c15:formulaRef>
                          <c15:sqref>'3.TRATA MUJERES'!$F$80</c15:sqref>
                        </c15:formulaRef>
                      </c:ext>
                    </c:extLst>
                    <c:strCache>
                      <c:ptCount val="1"/>
                      <c:pt idx="0">
                        <c:v>Rep. Dominicana</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MUJERES'!$G$80:$U$80</c15:sqref>
                        </c15:fullRef>
                        <c15:formulaRef>
                          <c15:sqref>'3.TRATA MUJERES'!$Q$80:$U$80</c15:sqref>
                        </c15:formulaRef>
                      </c:ext>
                    </c:extLst>
                    <c:numCache>
                      <c:formatCode>General</c:formatCode>
                      <c:ptCount val="5"/>
                      <c:pt idx="0">
                        <c:v>0</c:v>
                      </c:pt>
                      <c:pt idx="1">
                        <c:v>0</c:v>
                      </c:pt>
                      <c:pt idx="2">
                        <c:v>3</c:v>
                      </c:pt>
                      <c:pt idx="3">
                        <c:v>4</c:v>
                      </c:pt>
                      <c:pt idx="4">
                        <c:v>11</c:v>
                      </c:pt>
                    </c:numCache>
                  </c:numRef>
                </c:val>
                <c:extLst xmlns:c15="http://schemas.microsoft.com/office/drawing/2012/chart">
                  <c:ext xmlns:c16="http://schemas.microsoft.com/office/drawing/2014/chart" uri="{C3380CC4-5D6E-409C-BE32-E72D297353CC}">
                    <c16:uniqueId val="{00000010-D078-40FA-BFF5-D4E7359B3488}"/>
                  </c:ext>
                </c:extLst>
              </c15:ser>
            </c15:filteredBarSeries>
            <c15:filteredBarSeries>
              <c15:ser>
                <c:idx val="10"/>
                <c:order val="13"/>
                <c:tx>
                  <c:strRef>
                    <c:extLst xmlns:c15="http://schemas.microsoft.com/office/drawing/2012/chart">
                      <c:ext xmlns:c15="http://schemas.microsoft.com/office/drawing/2012/chart" uri="{02D57815-91ED-43cb-92C2-25804820EDAC}">
                        <c15:formulaRef>
                          <c15:sqref>'3.TRATA MUJERES'!$F$81</c15:sqref>
                        </c15:formulaRef>
                      </c:ext>
                    </c:extLst>
                    <c:strCache>
                      <c:ptCount val="1"/>
                      <c:pt idx="0">
                        <c:v>Ecuador</c:v>
                      </c:pt>
                    </c:strCache>
                  </c:strRef>
                </c:tx>
                <c:spPr>
                  <a:solidFill>
                    <a:schemeClr val="accent5">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MUJERES'!$G$81:$U$81</c15:sqref>
                        </c15:fullRef>
                        <c15:formulaRef>
                          <c15:sqref>'3.TRATA MUJERES'!$Q$81:$U$81</c15:sqref>
                        </c15:formulaRef>
                      </c:ext>
                    </c:extLst>
                    <c:numCache>
                      <c:formatCode>General</c:formatCode>
                      <c:ptCount val="5"/>
                      <c:pt idx="0">
                        <c:v>2</c:v>
                      </c:pt>
                      <c:pt idx="1">
                        <c:v>1</c:v>
                      </c:pt>
                      <c:pt idx="2">
                        <c:v>0</c:v>
                      </c:pt>
                      <c:pt idx="3">
                        <c:v>0</c:v>
                      </c:pt>
                      <c:pt idx="4">
                        <c:v>10</c:v>
                      </c:pt>
                    </c:numCache>
                  </c:numRef>
                </c:val>
                <c:extLst xmlns:c15="http://schemas.microsoft.com/office/drawing/2012/chart">
                  <c:ext xmlns:c16="http://schemas.microsoft.com/office/drawing/2014/chart" uri="{C3380CC4-5D6E-409C-BE32-E72D297353CC}">
                    <c16:uniqueId val="{00000011-D078-40FA-BFF5-D4E7359B3488}"/>
                  </c:ext>
                </c:extLst>
              </c15:ser>
            </c15:filteredBarSeries>
            <c15:filteredBarSeries>
              <c15:ser>
                <c:idx val="11"/>
                <c:order val="14"/>
                <c:tx>
                  <c:strRef>
                    <c:extLst xmlns:c15="http://schemas.microsoft.com/office/drawing/2012/chart">
                      <c:ext xmlns:c15="http://schemas.microsoft.com/office/drawing/2012/chart" uri="{02D57815-91ED-43cb-92C2-25804820EDAC}">
                        <c15:formulaRef>
                          <c15:sqref>'3.TRATA MUJERES'!$F$82</c15:sqref>
                        </c15:formulaRef>
                      </c:ext>
                    </c:extLst>
                    <c:strCache>
                      <c:ptCount val="1"/>
                      <c:pt idx="0">
                        <c:v>China</c:v>
                      </c:pt>
                    </c:strCache>
                  </c:strRef>
                </c:tx>
                <c:spPr>
                  <a:solidFill>
                    <a:schemeClr val="accent6">
                      <a:lumMod val="6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MUJERES'!$G$82:$U$82</c15:sqref>
                        </c15:fullRef>
                        <c15:formulaRef>
                          <c15:sqref>'3.TRATA MUJERES'!$Q$82:$U$82</c15:sqref>
                        </c15:formulaRef>
                      </c:ext>
                    </c:extLst>
                    <c:numCache>
                      <c:formatCode>General</c:formatCode>
                      <c:ptCount val="5"/>
                      <c:pt idx="0">
                        <c:v>6</c:v>
                      </c:pt>
                      <c:pt idx="1">
                        <c:v>0</c:v>
                      </c:pt>
                      <c:pt idx="2">
                        <c:v>10</c:v>
                      </c:pt>
                      <c:pt idx="3">
                        <c:v>3</c:v>
                      </c:pt>
                      <c:pt idx="4">
                        <c:v>7</c:v>
                      </c:pt>
                    </c:numCache>
                  </c:numRef>
                </c:val>
                <c:extLst xmlns:c15="http://schemas.microsoft.com/office/drawing/2012/chart">
                  <c:ext xmlns:c16="http://schemas.microsoft.com/office/drawing/2014/chart" uri="{C3380CC4-5D6E-409C-BE32-E72D297353CC}">
                    <c16:uniqueId val="{00000012-D078-40FA-BFF5-D4E7359B3488}"/>
                  </c:ext>
                </c:extLst>
              </c15:ser>
            </c15:filteredBarSeries>
            <c15:filteredBarSeries>
              <c15:ser>
                <c:idx val="12"/>
                <c:order val="15"/>
                <c:tx>
                  <c:strRef>
                    <c:extLst xmlns:c15="http://schemas.microsoft.com/office/drawing/2012/chart">
                      <c:ext xmlns:c15="http://schemas.microsoft.com/office/drawing/2012/chart" uri="{02D57815-91ED-43cb-92C2-25804820EDAC}">
                        <c15:formulaRef>
                          <c15:sqref>'3.TRATA MUJERES'!$F$83</c15:sqref>
                        </c15:formulaRef>
                      </c:ext>
                    </c:extLst>
                    <c:strCache>
                      <c:ptCount val="1"/>
                      <c:pt idx="0">
                        <c:v>Brasil</c:v>
                      </c:pt>
                    </c:strCache>
                  </c:strRef>
                </c:tx>
                <c:spPr>
                  <a:solidFill>
                    <a:schemeClr val="accent1">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MUJERES'!$G$83:$U$83</c15:sqref>
                        </c15:fullRef>
                        <c15:formulaRef>
                          <c15:sqref>'3.TRATA MUJERES'!$Q$83:$U$83</c15:sqref>
                        </c15:formulaRef>
                      </c:ext>
                    </c:extLst>
                    <c:numCache>
                      <c:formatCode>General</c:formatCode>
                      <c:ptCount val="5"/>
                      <c:pt idx="0">
                        <c:v>3</c:v>
                      </c:pt>
                      <c:pt idx="1">
                        <c:v>7</c:v>
                      </c:pt>
                      <c:pt idx="2">
                        <c:v>9</c:v>
                      </c:pt>
                      <c:pt idx="3">
                        <c:v>10</c:v>
                      </c:pt>
                      <c:pt idx="4">
                        <c:v>5</c:v>
                      </c:pt>
                    </c:numCache>
                  </c:numRef>
                </c:val>
                <c:extLst xmlns:c15="http://schemas.microsoft.com/office/drawing/2012/chart">
                  <c:ext xmlns:c16="http://schemas.microsoft.com/office/drawing/2014/chart" uri="{C3380CC4-5D6E-409C-BE32-E72D297353CC}">
                    <c16:uniqueId val="{00000013-D078-40FA-BFF5-D4E7359B3488}"/>
                  </c:ext>
                </c:extLst>
              </c15:ser>
            </c15:filteredBarSeries>
            <c15:filteredBarSeries>
              <c15:ser>
                <c:idx val="13"/>
                <c:order val="16"/>
                <c:tx>
                  <c:strRef>
                    <c:extLst xmlns:c15="http://schemas.microsoft.com/office/drawing/2012/chart">
                      <c:ext xmlns:c15="http://schemas.microsoft.com/office/drawing/2012/chart" uri="{02D57815-91ED-43cb-92C2-25804820EDAC}">
                        <c15:formulaRef>
                          <c15:sqref>'3.TRATA MUJERES'!$F$84</c15:sqref>
                        </c15:formulaRef>
                      </c:ext>
                    </c:extLst>
                    <c:strCache>
                      <c:ptCount val="1"/>
                      <c:pt idx="0">
                        <c:v>Marruecos</c:v>
                      </c:pt>
                    </c:strCache>
                  </c:strRef>
                </c:tx>
                <c:spPr>
                  <a:solidFill>
                    <a:schemeClr val="accent2">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MUJERES'!$G$84:$U$84</c15:sqref>
                        </c15:fullRef>
                        <c15:formulaRef>
                          <c15:sqref>'3.TRATA MUJERES'!$Q$84:$U$84</c15:sqref>
                        </c15:formulaRef>
                      </c:ext>
                    </c:extLst>
                    <c:numCache>
                      <c:formatCode>General</c:formatCode>
                      <c:ptCount val="5"/>
                      <c:pt idx="0">
                        <c:v>8</c:v>
                      </c:pt>
                      <c:pt idx="1">
                        <c:v>3</c:v>
                      </c:pt>
                      <c:pt idx="2">
                        <c:v>1</c:v>
                      </c:pt>
                      <c:pt idx="3">
                        <c:v>4</c:v>
                      </c:pt>
                      <c:pt idx="4">
                        <c:v>5</c:v>
                      </c:pt>
                    </c:numCache>
                  </c:numRef>
                </c:val>
                <c:extLst xmlns:c15="http://schemas.microsoft.com/office/drawing/2012/chart">
                  <c:ext xmlns:c16="http://schemas.microsoft.com/office/drawing/2014/chart" uri="{C3380CC4-5D6E-409C-BE32-E72D297353CC}">
                    <c16:uniqueId val="{00000014-D078-40FA-BFF5-D4E7359B3488}"/>
                  </c:ext>
                </c:extLst>
              </c15:ser>
            </c15:filteredBarSeries>
            <c15:filteredBarSeries>
              <c15:ser>
                <c:idx val="14"/>
                <c:order val="17"/>
                <c:tx>
                  <c:strRef>
                    <c:extLst xmlns:c15="http://schemas.microsoft.com/office/drawing/2012/chart">
                      <c:ext xmlns:c15="http://schemas.microsoft.com/office/drawing/2012/chart" uri="{02D57815-91ED-43cb-92C2-25804820EDAC}">
                        <c15:formulaRef>
                          <c15:sqref>'3.TRATA MUJERES'!$F$85</c15:sqref>
                        </c15:formulaRef>
                      </c:ext>
                    </c:extLst>
                    <c:strCache>
                      <c:ptCount val="1"/>
                      <c:pt idx="0">
                        <c:v>Uruguay</c:v>
                      </c:pt>
                    </c:strCache>
                  </c:strRef>
                </c:tx>
                <c:spPr>
                  <a:solidFill>
                    <a:schemeClr val="accent3">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MUJERES'!$G$85:$U$85</c15:sqref>
                        </c15:fullRef>
                        <c15:formulaRef>
                          <c15:sqref>'3.TRATA MUJERES'!$Q$85:$U$85</c15:sqref>
                        </c15:formulaRef>
                      </c:ext>
                    </c:extLst>
                    <c:numCache>
                      <c:formatCode>General</c:formatCode>
                      <c:ptCount val="5"/>
                      <c:pt idx="0">
                        <c:v>0</c:v>
                      </c:pt>
                      <c:pt idx="1">
                        <c:v>1</c:v>
                      </c:pt>
                      <c:pt idx="2">
                        <c:v>5</c:v>
                      </c:pt>
                      <c:pt idx="3">
                        <c:v>0</c:v>
                      </c:pt>
                      <c:pt idx="4">
                        <c:v>5</c:v>
                      </c:pt>
                    </c:numCache>
                  </c:numRef>
                </c:val>
                <c:extLst xmlns:c15="http://schemas.microsoft.com/office/drawing/2012/chart">
                  <c:ext xmlns:c16="http://schemas.microsoft.com/office/drawing/2014/chart" uri="{C3380CC4-5D6E-409C-BE32-E72D297353CC}">
                    <c16:uniqueId val="{00000015-D078-40FA-BFF5-D4E7359B3488}"/>
                  </c:ext>
                </c:extLst>
              </c15:ser>
            </c15:filteredBarSeries>
            <c15:filteredBarSeries>
              <c15:ser>
                <c:idx val="15"/>
                <c:order val="18"/>
                <c:tx>
                  <c:strRef>
                    <c:extLst xmlns:c15="http://schemas.microsoft.com/office/drawing/2012/chart">
                      <c:ext xmlns:c15="http://schemas.microsoft.com/office/drawing/2012/chart" uri="{02D57815-91ED-43cb-92C2-25804820EDAC}">
                        <c15:formulaRef>
                          <c15:sqref>'3.TRATA MUJERES'!$F$86</c15:sqref>
                        </c15:formulaRef>
                      </c:ext>
                    </c:extLst>
                    <c:strCache>
                      <c:ptCount val="1"/>
                      <c:pt idx="0">
                        <c:v>Argentina</c:v>
                      </c:pt>
                    </c:strCache>
                  </c:strRef>
                </c:tx>
                <c:spPr>
                  <a:solidFill>
                    <a:schemeClr val="accent4">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MUJERES'!$G$86:$U$86</c15:sqref>
                        </c15:fullRef>
                        <c15:formulaRef>
                          <c15:sqref>'3.TRATA MUJERES'!$Q$86:$U$86</c15:sqref>
                        </c15:formulaRef>
                      </c:ext>
                    </c:extLst>
                    <c:numCache>
                      <c:formatCode>General</c:formatCode>
                      <c:ptCount val="5"/>
                      <c:pt idx="0">
                        <c:v>1</c:v>
                      </c:pt>
                      <c:pt idx="1">
                        <c:v>1</c:v>
                      </c:pt>
                      <c:pt idx="2">
                        <c:v>1</c:v>
                      </c:pt>
                      <c:pt idx="3">
                        <c:v>2</c:v>
                      </c:pt>
                      <c:pt idx="4">
                        <c:v>4</c:v>
                      </c:pt>
                    </c:numCache>
                  </c:numRef>
                </c:val>
                <c:extLst xmlns:c15="http://schemas.microsoft.com/office/drawing/2012/chart">
                  <c:ext xmlns:c16="http://schemas.microsoft.com/office/drawing/2014/chart" uri="{C3380CC4-5D6E-409C-BE32-E72D297353CC}">
                    <c16:uniqueId val="{00000016-D078-40FA-BFF5-D4E7359B3488}"/>
                  </c:ext>
                </c:extLst>
              </c15:ser>
            </c15:filteredBarSeries>
            <c15:filteredBarSeries>
              <c15:ser>
                <c:idx val="16"/>
                <c:order val="19"/>
                <c:tx>
                  <c:strRef>
                    <c:extLst xmlns:c15="http://schemas.microsoft.com/office/drawing/2012/chart">
                      <c:ext xmlns:c15="http://schemas.microsoft.com/office/drawing/2012/chart" uri="{02D57815-91ED-43cb-92C2-25804820EDAC}">
                        <c15:formulaRef>
                          <c15:sqref>'3.TRATA MUJERES'!$F$87</c15:sqref>
                        </c15:formulaRef>
                      </c:ext>
                    </c:extLst>
                    <c:strCache>
                      <c:ptCount val="1"/>
                      <c:pt idx="0">
                        <c:v>Albania</c:v>
                      </c:pt>
                    </c:strCache>
                  </c:strRef>
                </c:tx>
                <c:spPr>
                  <a:solidFill>
                    <a:schemeClr val="accent5">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MUJERES'!$G$87:$U$87</c15:sqref>
                        </c15:fullRef>
                        <c15:formulaRef>
                          <c15:sqref>'3.TRATA MUJERES'!$Q$87:$U$87</c15:sqref>
                        </c15:formulaRef>
                      </c:ext>
                    </c:extLst>
                    <c:numCache>
                      <c:formatCode>General</c:formatCode>
                      <c:ptCount val="5"/>
                      <c:pt idx="0">
                        <c:v>4</c:v>
                      </c:pt>
                      <c:pt idx="1">
                        <c:v>1</c:v>
                      </c:pt>
                      <c:pt idx="2">
                        <c:v>0</c:v>
                      </c:pt>
                      <c:pt idx="3">
                        <c:v>0</c:v>
                      </c:pt>
                      <c:pt idx="4">
                        <c:v>4</c:v>
                      </c:pt>
                    </c:numCache>
                  </c:numRef>
                </c:val>
                <c:extLst xmlns:c15="http://schemas.microsoft.com/office/drawing/2012/chart">
                  <c:ext xmlns:c16="http://schemas.microsoft.com/office/drawing/2014/chart" uri="{C3380CC4-5D6E-409C-BE32-E72D297353CC}">
                    <c16:uniqueId val="{00000017-D078-40FA-BFF5-D4E7359B3488}"/>
                  </c:ext>
                </c:extLst>
              </c15:ser>
            </c15:filteredBarSeries>
            <c15:filteredBarSeries>
              <c15:ser>
                <c:idx val="17"/>
                <c:order val="20"/>
                <c:tx>
                  <c:strRef>
                    <c:extLst xmlns:c15="http://schemas.microsoft.com/office/drawing/2012/chart">
                      <c:ext xmlns:c15="http://schemas.microsoft.com/office/drawing/2012/chart" uri="{02D57815-91ED-43cb-92C2-25804820EDAC}">
                        <c15:formulaRef>
                          <c15:sqref>'3.TRATA MUJERES'!$F$88</c15:sqref>
                        </c15:formulaRef>
                      </c:ext>
                    </c:extLst>
                    <c:strCache>
                      <c:ptCount val="1"/>
                      <c:pt idx="0">
                        <c:v>Bolivia</c:v>
                      </c:pt>
                    </c:strCache>
                  </c:strRef>
                </c:tx>
                <c:spPr>
                  <a:solidFill>
                    <a:schemeClr val="accent6">
                      <a:lumMod val="80000"/>
                      <a:lumOff val="2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MUJERES'!$G$88:$U$88</c15:sqref>
                        </c15:fullRef>
                        <c15:formulaRef>
                          <c15:sqref>'3.TRATA MUJERES'!$Q$88:$U$88</c15:sqref>
                        </c15:formulaRef>
                      </c:ext>
                    </c:extLst>
                    <c:numCache>
                      <c:formatCode>General</c:formatCode>
                      <c:ptCount val="5"/>
                      <c:pt idx="0">
                        <c:v>1</c:v>
                      </c:pt>
                      <c:pt idx="1">
                        <c:v>1</c:v>
                      </c:pt>
                      <c:pt idx="2">
                        <c:v>2</c:v>
                      </c:pt>
                      <c:pt idx="3">
                        <c:v>2</c:v>
                      </c:pt>
                      <c:pt idx="4">
                        <c:v>3</c:v>
                      </c:pt>
                    </c:numCache>
                  </c:numRef>
                </c:val>
                <c:extLst xmlns:c15="http://schemas.microsoft.com/office/drawing/2012/chart">
                  <c:ext xmlns:c16="http://schemas.microsoft.com/office/drawing/2014/chart" uri="{C3380CC4-5D6E-409C-BE32-E72D297353CC}">
                    <c16:uniqueId val="{00000018-D078-40FA-BFF5-D4E7359B3488}"/>
                  </c:ext>
                </c:extLst>
              </c15:ser>
            </c15:filteredBarSeries>
            <c15:filteredBarSeries>
              <c15:ser>
                <c:idx val="18"/>
                <c:order val="21"/>
                <c:tx>
                  <c:strRef>
                    <c:extLst xmlns:c15="http://schemas.microsoft.com/office/drawing/2012/chart">
                      <c:ext xmlns:c15="http://schemas.microsoft.com/office/drawing/2012/chart" uri="{02D57815-91ED-43cb-92C2-25804820EDAC}">
                        <c15:formulaRef>
                          <c15:sqref>'3.TRATA MUJERES'!$F$89</c15:sqref>
                        </c15:formulaRef>
                      </c:ext>
                    </c:extLst>
                    <c:strCache>
                      <c:ptCount val="1"/>
                      <c:pt idx="0">
                        <c:v>Nigeria</c:v>
                      </c:pt>
                    </c:strCache>
                  </c:strRef>
                </c:tx>
                <c:spPr>
                  <a:solidFill>
                    <a:schemeClr val="accent1">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MUJERES'!$G$89:$U$89</c15:sqref>
                        </c15:fullRef>
                        <c15:formulaRef>
                          <c15:sqref>'3.TRATA MUJERES'!$Q$89:$U$89</c15:sqref>
                        </c15:formulaRef>
                      </c:ext>
                    </c:extLst>
                    <c:numCache>
                      <c:formatCode>General</c:formatCode>
                      <c:ptCount val="5"/>
                      <c:pt idx="0">
                        <c:v>29</c:v>
                      </c:pt>
                      <c:pt idx="1">
                        <c:v>4</c:v>
                      </c:pt>
                      <c:pt idx="2">
                        <c:v>4</c:v>
                      </c:pt>
                      <c:pt idx="3">
                        <c:v>2</c:v>
                      </c:pt>
                      <c:pt idx="4">
                        <c:v>2</c:v>
                      </c:pt>
                    </c:numCache>
                  </c:numRef>
                </c:val>
                <c:extLst xmlns:c15="http://schemas.microsoft.com/office/drawing/2012/chart">
                  <c:ext xmlns:c16="http://schemas.microsoft.com/office/drawing/2014/chart" uri="{C3380CC4-5D6E-409C-BE32-E72D297353CC}">
                    <c16:uniqueId val="{00000019-D078-40FA-BFF5-D4E7359B3488}"/>
                  </c:ext>
                </c:extLst>
              </c15:ser>
            </c15:filteredBarSeries>
            <c15:filteredBarSeries>
              <c15:ser>
                <c:idx val="19"/>
                <c:order val="22"/>
                <c:tx>
                  <c:strRef>
                    <c:extLst xmlns:c15="http://schemas.microsoft.com/office/drawing/2012/chart">
                      <c:ext xmlns:c15="http://schemas.microsoft.com/office/drawing/2012/chart" uri="{02D57815-91ED-43cb-92C2-25804820EDAC}">
                        <c15:formulaRef>
                          <c15:sqref>'3.TRATA MUJERES'!$F$90</c15:sqref>
                        </c15:formulaRef>
                      </c:ext>
                    </c:extLst>
                    <c:strCache>
                      <c:ptCount val="1"/>
                      <c:pt idx="0">
                        <c:v>Camerún</c:v>
                      </c:pt>
                    </c:strCache>
                  </c:strRef>
                </c:tx>
                <c:spPr>
                  <a:solidFill>
                    <a:schemeClr val="accent2">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MUJERES'!$G$90:$U$90</c15:sqref>
                        </c15:fullRef>
                        <c15:formulaRef>
                          <c15:sqref>'3.TRATA MUJERES'!$Q$90:$U$90</c15:sqref>
                        </c15:formulaRef>
                      </c:ext>
                    </c:extLst>
                    <c:numCache>
                      <c:formatCode>General</c:formatCode>
                      <c:ptCount val="5"/>
                      <c:pt idx="0">
                        <c:v>1</c:v>
                      </c:pt>
                      <c:pt idx="1">
                        <c:v>0</c:v>
                      </c:pt>
                      <c:pt idx="2">
                        <c:v>2</c:v>
                      </c:pt>
                      <c:pt idx="3">
                        <c:v>0</c:v>
                      </c:pt>
                      <c:pt idx="4">
                        <c:v>2</c:v>
                      </c:pt>
                    </c:numCache>
                  </c:numRef>
                </c:val>
                <c:extLst xmlns:c15="http://schemas.microsoft.com/office/drawing/2012/chart">
                  <c:ext xmlns:c16="http://schemas.microsoft.com/office/drawing/2014/chart" uri="{C3380CC4-5D6E-409C-BE32-E72D297353CC}">
                    <c16:uniqueId val="{0000001A-D078-40FA-BFF5-D4E7359B3488}"/>
                  </c:ext>
                </c:extLst>
              </c15:ser>
            </c15:filteredBarSeries>
            <c15:filteredBarSeries>
              <c15:ser>
                <c:idx val="20"/>
                <c:order val="23"/>
                <c:tx>
                  <c:strRef>
                    <c:extLst xmlns:c15="http://schemas.microsoft.com/office/drawing/2012/chart">
                      <c:ext xmlns:c15="http://schemas.microsoft.com/office/drawing/2012/chart" uri="{02D57815-91ED-43cb-92C2-25804820EDAC}">
                        <c15:formulaRef>
                          <c15:sqref>'3.TRATA MUJERES'!$F$91</c15:sqref>
                        </c15:formulaRef>
                      </c:ext>
                    </c:extLst>
                    <c:strCache>
                      <c:ptCount val="1"/>
                      <c:pt idx="0">
                        <c:v>Portugal</c:v>
                      </c:pt>
                    </c:strCache>
                  </c:strRef>
                </c:tx>
                <c:spPr>
                  <a:solidFill>
                    <a:schemeClr val="accent3">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MUJERES'!$G$91:$U$91</c15:sqref>
                        </c15:fullRef>
                        <c15:formulaRef>
                          <c15:sqref>'3.TRATA MUJERES'!$Q$91:$U$91</c15:sqref>
                        </c15:formulaRef>
                      </c:ext>
                    </c:extLst>
                    <c:numCache>
                      <c:formatCode>General</c:formatCode>
                      <c:ptCount val="5"/>
                      <c:pt idx="0">
                        <c:v>1</c:v>
                      </c:pt>
                      <c:pt idx="1">
                        <c:v>1</c:v>
                      </c:pt>
                      <c:pt idx="2">
                        <c:v>8</c:v>
                      </c:pt>
                      <c:pt idx="3">
                        <c:v>5</c:v>
                      </c:pt>
                      <c:pt idx="4">
                        <c:v>1</c:v>
                      </c:pt>
                    </c:numCache>
                  </c:numRef>
                </c:val>
                <c:extLst xmlns:c15="http://schemas.microsoft.com/office/drawing/2012/chart">
                  <c:ext xmlns:c16="http://schemas.microsoft.com/office/drawing/2014/chart" uri="{C3380CC4-5D6E-409C-BE32-E72D297353CC}">
                    <c16:uniqueId val="{0000001B-D078-40FA-BFF5-D4E7359B3488}"/>
                  </c:ext>
                </c:extLst>
              </c15:ser>
            </c15:filteredBarSeries>
            <c15:filteredBarSeries>
              <c15:ser>
                <c:idx val="21"/>
                <c:order val="24"/>
                <c:tx>
                  <c:strRef>
                    <c:extLst xmlns:c15="http://schemas.microsoft.com/office/drawing/2012/chart">
                      <c:ext xmlns:c15="http://schemas.microsoft.com/office/drawing/2012/chart" uri="{02D57815-91ED-43cb-92C2-25804820EDAC}">
                        <c15:formulaRef>
                          <c15:sqref>'3.TRATA MUJERES'!$F$92</c15:sqref>
                        </c15:formulaRef>
                      </c:ext>
                    </c:extLst>
                    <c:strCache>
                      <c:ptCount val="1"/>
                      <c:pt idx="0">
                        <c:v>Ucrania</c:v>
                      </c:pt>
                    </c:strCache>
                  </c:strRef>
                </c:tx>
                <c:spPr>
                  <a:solidFill>
                    <a:schemeClr val="accent4">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MUJERES'!$G$92:$U$92</c15:sqref>
                        </c15:fullRef>
                        <c15:formulaRef>
                          <c15:sqref>'3.TRATA MUJERES'!$Q$92:$U$92</c15:sqref>
                        </c15:formulaRef>
                      </c:ext>
                    </c:extLst>
                    <c:numCache>
                      <c:formatCode>General</c:formatCode>
                      <c:ptCount val="5"/>
                      <c:pt idx="0">
                        <c:v>3</c:v>
                      </c:pt>
                      <c:pt idx="1">
                        <c:v>5</c:v>
                      </c:pt>
                      <c:pt idx="2">
                        <c:v>1</c:v>
                      </c:pt>
                      <c:pt idx="3">
                        <c:v>1</c:v>
                      </c:pt>
                      <c:pt idx="4">
                        <c:v>1</c:v>
                      </c:pt>
                    </c:numCache>
                  </c:numRef>
                </c:val>
                <c:extLst xmlns:c15="http://schemas.microsoft.com/office/drawing/2012/chart">
                  <c:ext xmlns:c16="http://schemas.microsoft.com/office/drawing/2014/chart" uri="{C3380CC4-5D6E-409C-BE32-E72D297353CC}">
                    <c16:uniqueId val="{0000001C-D078-40FA-BFF5-D4E7359B3488}"/>
                  </c:ext>
                </c:extLst>
              </c15:ser>
            </c15:filteredBarSeries>
            <c15:filteredBarSeries>
              <c15:ser>
                <c:idx val="22"/>
                <c:order val="25"/>
                <c:tx>
                  <c:strRef>
                    <c:extLst xmlns:c15="http://schemas.microsoft.com/office/drawing/2012/chart">
                      <c:ext xmlns:c15="http://schemas.microsoft.com/office/drawing/2012/chart" uri="{02D57815-91ED-43cb-92C2-25804820EDAC}">
                        <c15:formulaRef>
                          <c15:sqref>'3.TRATA MUJERES'!$F$93</c15:sqref>
                        </c15:formulaRef>
                      </c:ext>
                    </c:extLst>
                    <c:strCache>
                      <c:ptCount val="1"/>
                      <c:pt idx="0">
                        <c:v>Bulgaria</c:v>
                      </c:pt>
                    </c:strCache>
                  </c:strRef>
                </c:tx>
                <c:spPr>
                  <a:solidFill>
                    <a:schemeClr val="accent5">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MUJERES'!$G$93:$U$93</c15:sqref>
                        </c15:fullRef>
                        <c15:formulaRef>
                          <c15:sqref>'3.TRATA MUJERES'!$Q$93:$U$93</c15:sqref>
                        </c15:formulaRef>
                      </c:ext>
                    </c:extLst>
                    <c:numCache>
                      <c:formatCode>General</c:formatCode>
                      <c:ptCount val="5"/>
                      <c:pt idx="0">
                        <c:v>4</c:v>
                      </c:pt>
                      <c:pt idx="1">
                        <c:v>1</c:v>
                      </c:pt>
                      <c:pt idx="2">
                        <c:v>3</c:v>
                      </c:pt>
                      <c:pt idx="3">
                        <c:v>0</c:v>
                      </c:pt>
                      <c:pt idx="4">
                        <c:v>1</c:v>
                      </c:pt>
                    </c:numCache>
                  </c:numRef>
                </c:val>
                <c:extLst xmlns:c15="http://schemas.microsoft.com/office/drawing/2012/chart">
                  <c:ext xmlns:c16="http://schemas.microsoft.com/office/drawing/2014/chart" uri="{C3380CC4-5D6E-409C-BE32-E72D297353CC}">
                    <c16:uniqueId val="{0000001D-D078-40FA-BFF5-D4E7359B3488}"/>
                  </c:ext>
                </c:extLst>
              </c15:ser>
            </c15:filteredBarSeries>
            <c15:filteredBarSeries>
              <c15:ser>
                <c:idx val="23"/>
                <c:order val="26"/>
                <c:tx>
                  <c:strRef>
                    <c:extLst xmlns:c15="http://schemas.microsoft.com/office/drawing/2012/chart">
                      <c:ext xmlns:c15="http://schemas.microsoft.com/office/drawing/2012/chart" uri="{02D57815-91ED-43cb-92C2-25804820EDAC}">
                        <c15:formulaRef>
                          <c15:sqref>'3.TRATA MUJERES'!$F$94</c15:sqref>
                        </c15:formulaRef>
                      </c:ext>
                    </c:extLst>
                    <c:strCache>
                      <c:ptCount val="1"/>
                      <c:pt idx="0">
                        <c:v>Rusia</c:v>
                      </c:pt>
                    </c:strCache>
                  </c:strRef>
                </c:tx>
                <c:spPr>
                  <a:solidFill>
                    <a:schemeClr val="accent6">
                      <a:lumMod val="8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MUJERES'!$G$94:$U$94</c15:sqref>
                        </c15:fullRef>
                        <c15:formulaRef>
                          <c15:sqref>'3.TRATA MUJERES'!$Q$94:$U$94</c15:sqref>
                        </c15:formulaRef>
                      </c:ext>
                    </c:extLst>
                    <c:numCache>
                      <c:formatCode>General</c:formatCode>
                      <c:ptCount val="5"/>
                      <c:pt idx="0">
                        <c:v>1</c:v>
                      </c:pt>
                      <c:pt idx="1">
                        <c:v>1</c:v>
                      </c:pt>
                      <c:pt idx="2">
                        <c:v>2</c:v>
                      </c:pt>
                      <c:pt idx="3">
                        <c:v>0</c:v>
                      </c:pt>
                      <c:pt idx="4">
                        <c:v>1</c:v>
                      </c:pt>
                    </c:numCache>
                  </c:numRef>
                </c:val>
                <c:extLst xmlns:c15="http://schemas.microsoft.com/office/drawing/2012/chart">
                  <c:ext xmlns:c16="http://schemas.microsoft.com/office/drawing/2014/chart" uri="{C3380CC4-5D6E-409C-BE32-E72D297353CC}">
                    <c16:uniqueId val="{0000001E-D078-40FA-BFF5-D4E7359B3488}"/>
                  </c:ext>
                </c:extLst>
              </c15:ser>
            </c15:filteredBarSeries>
            <c15:filteredBarSeries>
              <c15:ser>
                <c:idx val="24"/>
                <c:order val="27"/>
                <c:tx>
                  <c:strRef>
                    <c:extLst xmlns:c15="http://schemas.microsoft.com/office/drawing/2012/chart">
                      <c:ext xmlns:c15="http://schemas.microsoft.com/office/drawing/2012/chart" uri="{02D57815-91ED-43cb-92C2-25804820EDAC}">
                        <c15:formulaRef>
                          <c15:sqref>'3.TRATA MUJERES'!$F$95</c15:sqref>
                        </c15:formulaRef>
                      </c:ext>
                    </c:extLst>
                    <c:strCache>
                      <c:ptCount val="1"/>
                      <c:pt idx="0">
                        <c:v>Nicaragua</c:v>
                      </c:pt>
                    </c:strCache>
                  </c:strRef>
                </c:tx>
                <c:spPr>
                  <a:solidFill>
                    <a:schemeClr val="accent1">
                      <a:lumMod val="60000"/>
                      <a:lumOff val="4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MUJERES'!$G$95:$U$95</c15:sqref>
                        </c15:fullRef>
                        <c15:formulaRef>
                          <c15:sqref>'3.TRATA MUJERES'!$Q$95:$U$95</c15:sqref>
                        </c15:formulaRef>
                      </c:ext>
                    </c:extLst>
                    <c:numCache>
                      <c:formatCode>General</c:formatCode>
                      <c:ptCount val="5"/>
                      <c:pt idx="0">
                        <c:v>0</c:v>
                      </c:pt>
                      <c:pt idx="1">
                        <c:v>1</c:v>
                      </c:pt>
                      <c:pt idx="2">
                        <c:v>0</c:v>
                      </c:pt>
                      <c:pt idx="3">
                        <c:v>0</c:v>
                      </c:pt>
                      <c:pt idx="4">
                        <c:v>1</c:v>
                      </c:pt>
                    </c:numCache>
                  </c:numRef>
                </c:val>
                <c:extLst xmlns:c15="http://schemas.microsoft.com/office/drawing/2012/chart">
                  <c:ext xmlns:c16="http://schemas.microsoft.com/office/drawing/2014/chart" uri="{C3380CC4-5D6E-409C-BE32-E72D297353CC}">
                    <c16:uniqueId val="{0000001F-D078-40FA-BFF5-D4E7359B3488}"/>
                  </c:ext>
                </c:extLst>
              </c15:ser>
            </c15:filteredBarSeries>
            <c15:filteredBarSeries>
              <c15:ser>
                <c:idx val="25"/>
                <c:order val="28"/>
                <c:tx>
                  <c:strRef>
                    <c:extLst xmlns:c15="http://schemas.microsoft.com/office/drawing/2012/chart">
                      <c:ext xmlns:c15="http://schemas.microsoft.com/office/drawing/2012/chart" uri="{02D57815-91ED-43cb-92C2-25804820EDAC}">
                        <c15:formulaRef>
                          <c15:sqref>'3.TRATA MUJERES'!$F$96</c15:sqref>
                        </c15:formulaRef>
                      </c:ext>
                    </c:extLst>
                    <c:strCache>
                      <c:ptCount val="1"/>
                      <c:pt idx="0">
                        <c:v>Cabo Verde</c:v>
                      </c:pt>
                    </c:strCache>
                  </c:strRef>
                </c:tx>
                <c:spPr>
                  <a:solidFill>
                    <a:schemeClr val="accent2">
                      <a:lumMod val="60000"/>
                      <a:lumOff val="4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MUJERES'!$G$96:$U$96</c15:sqref>
                        </c15:fullRef>
                        <c15:formulaRef>
                          <c15:sqref>'3.TRATA MUJERES'!$Q$96:$U$96</c15:sqref>
                        </c15:formulaRef>
                      </c:ext>
                    </c:extLst>
                    <c:numCache>
                      <c:formatCode>General</c:formatCode>
                      <c:ptCount val="5"/>
                      <c:pt idx="0">
                        <c:v>0</c:v>
                      </c:pt>
                      <c:pt idx="1">
                        <c:v>0</c:v>
                      </c:pt>
                      <c:pt idx="2">
                        <c:v>0</c:v>
                      </c:pt>
                      <c:pt idx="3">
                        <c:v>1</c:v>
                      </c:pt>
                    </c:numCache>
                  </c:numRef>
                </c:val>
                <c:extLst xmlns:c15="http://schemas.microsoft.com/office/drawing/2012/chart">
                  <c:ext xmlns:c16="http://schemas.microsoft.com/office/drawing/2014/chart" uri="{C3380CC4-5D6E-409C-BE32-E72D297353CC}">
                    <c16:uniqueId val="{00000020-D078-40FA-BFF5-D4E7359B3488}"/>
                  </c:ext>
                </c:extLst>
              </c15:ser>
            </c15:filteredBarSeries>
            <c15:filteredBarSeries>
              <c15:ser>
                <c:idx val="26"/>
                <c:order val="29"/>
                <c:tx>
                  <c:strRef>
                    <c:extLst xmlns:c15="http://schemas.microsoft.com/office/drawing/2012/chart">
                      <c:ext xmlns:c15="http://schemas.microsoft.com/office/drawing/2012/chart" uri="{02D57815-91ED-43cb-92C2-25804820EDAC}">
                        <c15:formulaRef>
                          <c15:sqref>'3.TRATA MUJERES'!$F$97</c15:sqref>
                        </c15:formulaRef>
                      </c:ext>
                    </c:extLst>
                    <c:strCache>
                      <c:ptCount val="1"/>
                      <c:pt idx="0">
                        <c:v>Resto de nacionalidades</c:v>
                      </c:pt>
                    </c:strCache>
                  </c:strRef>
                </c:tx>
                <c:spPr>
                  <a:solidFill>
                    <a:schemeClr val="accent3">
                      <a:lumMod val="60000"/>
                      <a:lumOff val="4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MUJERES'!$G$97:$U$97</c15:sqref>
                        </c15:fullRef>
                        <c15:formulaRef>
                          <c15:sqref>'3.TRATA MUJERES'!$Q$97:$U$97</c15:sqref>
                        </c15:formulaRef>
                      </c:ext>
                    </c:extLst>
                    <c:numCache>
                      <c:formatCode>General</c:formatCode>
                      <c:ptCount val="5"/>
                      <c:pt idx="0">
                        <c:v>11</c:v>
                      </c:pt>
                      <c:pt idx="1">
                        <c:v>5</c:v>
                      </c:pt>
                      <c:pt idx="2">
                        <c:v>7</c:v>
                      </c:pt>
                      <c:pt idx="3">
                        <c:v>9</c:v>
                      </c:pt>
                      <c:pt idx="4">
                        <c:v>8</c:v>
                      </c:pt>
                    </c:numCache>
                  </c:numRef>
                </c:val>
                <c:extLst xmlns:c15="http://schemas.microsoft.com/office/drawing/2012/chart">
                  <c:ext xmlns:c16="http://schemas.microsoft.com/office/drawing/2014/chart" uri="{C3380CC4-5D6E-409C-BE32-E72D297353CC}">
                    <c16:uniqueId val="{00000021-D078-40FA-BFF5-D4E7359B3488}"/>
                  </c:ext>
                </c:extLst>
              </c15:ser>
            </c15:filteredBarSeries>
            <c15:filteredBarSeries>
              <c15:ser>
                <c:idx val="27"/>
                <c:order val="30"/>
                <c:tx>
                  <c:v>Trata. Total detenidos. CAM</c:v>
                </c:tx>
                <c:spPr>
                  <a:solidFill>
                    <a:schemeClr val="accent4">
                      <a:lumMod val="60000"/>
                      <a:lumOff val="4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MUJERES'!$G$98:$U$98</c15:sqref>
                        </c15:fullRef>
                        <c15:formulaRef>
                          <c15:sqref>'3.TRATA MUJERES'!$Q$98:$U$98</c15:sqref>
                        </c15:formulaRef>
                      </c:ext>
                    </c:extLst>
                    <c:numCache>
                      <c:formatCode>General</c:formatCode>
                      <c:ptCount val="5"/>
                      <c:pt idx="0">
                        <c:v>29</c:v>
                      </c:pt>
                      <c:pt idx="1">
                        <c:v>12</c:v>
                      </c:pt>
                      <c:pt idx="2">
                        <c:v>14</c:v>
                      </c:pt>
                      <c:pt idx="3">
                        <c:v>28</c:v>
                      </c:pt>
                      <c:pt idx="4">
                        <c:v>64</c:v>
                      </c:pt>
                    </c:numCache>
                  </c:numRef>
                </c:val>
                <c:extLst xmlns:c15="http://schemas.microsoft.com/office/drawing/2012/chart">
                  <c:ext xmlns:c16="http://schemas.microsoft.com/office/drawing/2014/chart" uri="{C3380CC4-5D6E-409C-BE32-E72D297353CC}">
                    <c16:uniqueId val="{00000022-D078-40FA-BFF5-D4E7359B3488}"/>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'3.TRATA MUJERES'!$F$102</c15:sqref>
                        </c15:formulaRef>
                      </c:ext>
                    </c:extLst>
                    <c:strCache>
                      <c:ptCount val="1"/>
                      <c:pt idx="0">
                        <c:v>España</c:v>
                      </c:pt>
                    </c:strCache>
                  </c:strRef>
                </c:tx>
                <c:spPr>
                  <a:solidFill>
                    <a:schemeClr val="accent2">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MUJERES'!$G$102:$U$102</c15:sqref>
                        </c15:fullRef>
                        <c15:formulaRef>
                          <c15:sqref>'3.TRATA MUJERES'!$Q$102:$U$102</c15:sqref>
                        </c15:formulaRef>
                      </c:ext>
                    </c:extLst>
                    <c:numCache>
                      <c:formatCode>General</c:formatCode>
                      <c:ptCount val="5"/>
                      <c:pt idx="0">
                        <c:v>92</c:v>
                      </c:pt>
                      <c:pt idx="1">
                        <c:v>96</c:v>
                      </c:pt>
                      <c:pt idx="2">
                        <c:v>113</c:v>
                      </c:pt>
                      <c:pt idx="3">
                        <c:v>116</c:v>
                      </c:pt>
                      <c:pt idx="4">
                        <c:v>102</c:v>
                      </c:pt>
                    </c:numCache>
                  </c:numRef>
                </c:val>
                <c:extLst xmlns:c15="http://schemas.microsoft.com/office/drawing/2012/chart">
                  <c:ext xmlns:c16="http://schemas.microsoft.com/office/drawing/2014/chart" uri="{C3380CC4-5D6E-409C-BE32-E72D297353CC}">
                    <c16:uniqueId val="{00000023-D078-40FA-BFF5-D4E7359B3488}"/>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'3.TRATA MUJERES'!$F$103</c15:sqref>
                        </c15:formulaRef>
                      </c:ext>
                    </c:extLst>
                    <c:strCache>
                      <c:ptCount val="1"/>
                      <c:pt idx="0">
                        <c:v>Colombia</c:v>
                      </c:pt>
                    </c:strCache>
                  </c:strRef>
                </c:tx>
                <c:spPr>
                  <a:solidFill>
                    <a:schemeClr val="accent3">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MUJERES'!$G$103:$U$103</c15:sqref>
                        </c15:fullRef>
                        <c15:formulaRef>
                          <c15:sqref>'3.TRATA MUJERES'!$Q$103:$U$103</c15:sqref>
                        </c15:formulaRef>
                      </c:ext>
                    </c:extLst>
                    <c:numCache>
                      <c:formatCode>General</c:formatCode>
                      <c:ptCount val="5"/>
                      <c:pt idx="0">
                        <c:v>44</c:v>
                      </c:pt>
                      <c:pt idx="1">
                        <c:v>23</c:v>
                      </c:pt>
                      <c:pt idx="2">
                        <c:v>41</c:v>
                      </c:pt>
                      <c:pt idx="3">
                        <c:v>30</c:v>
                      </c:pt>
                      <c:pt idx="4">
                        <c:v>36</c:v>
                      </c:pt>
                    </c:numCache>
                  </c:numRef>
                </c:val>
                <c:extLst xmlns:c15="http://schemas.microsoft.com/office/drawing/2012/chart">
                  <c:ext xmlns:c16="http://schemas.microsoft.com/office/drawing/2014/chart" uri="{C3380CC4-5D6E-409C-BE32-E72D297353CC}">
                    <c16:uniqueId val="{00000024-D078-40FA-BFF5-D4E7359B3488}"/>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'3.TRATA MUJERES'!$F$104</c15:sqref>
                        </c15:formulaRef>
                      </c:ext>
                    </c:extLst>
                    <c:strCache>
                      <c:ptCount val="1"/>
                      <c:pt idx="0">
                        <c:v>Venezuela</c:v>
                      </c:pt>
                    </c:strCache>
                  </c:strRef>
                </c:tx>
                <c:spPr>
                  <a:solidFill>
                    <a:schemeClr val="accent4">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MUJERES'!$G$104:$U$104</c15:sqref>
                        </c15:fullRef>
                        <c15:formulaRef>
                          <c15:sqref>'3.TRATA MUJERES'!$Q$104:$U$104</c15:sqref>
                        </c15:formulaRef>
                      </c:ext>
                    </c:extLst>
                    <c:numCache>
                      <c:formatCode>General</c:formatCode>
                      <c:ptCount val="5"/>
                      <c:pt idx="0">
                        <c:v>10</c:v>
                      </c:pt>
                      <c:pt idx="1">
                        <c:v>0</c:v>
                      </c:pt>
                      <c:pt idx="2">
                        <c:v>4</c:v>
                      </c:pt>
                      <c:pt idx="3">
                        <c:v>6</c:v>
                      </c:pt>
                      <c:pt idx="4">
                        <c:v>11</c:v>
                      </c:pt>
                    </c:numCache>
                  </c:numRef>
                </c:val>
                <c:extLst xmlns:c15="http://schemas.microsoft.com/office/drawing/2012/chart">
                  <c:ext xmlns:c16="http://schemas.microsoft.com/office/drawing/2014/chart" uri="{C3380CC4-5D6E-409C-BE32-E72D297353CC}">
                    <c16:uniqueId val="{00000025-D078-40FA-BFF5-D4E7359B3488}"/>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'3.TRATA MUJERES'!$F$105</c15:sqref>
                        </c15:formulaRef>
                      </c:ext>
                    </c:extLst>
                    <c:strCache>
                      <c:ptCount val="1"/>
                      <c:pt idx="0">
                        <c:v>Rumanía</c:v>
                      </c:pt>
                    </c:strCache>
                  </c:strRef>
                </c:tx>
                <c:spPr>
                  <a:solidFill>
                    <a:schemeClr val="accent5">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MUJERES'!$G$105:$U$105</c15:sqref>
                        </c15:fullRef>
                        <c15:formulaRef>
                          <c15:sqref>'3.TRATA MUJERES'!$Q$105:$U$105</c15:sqref>
                        </c15:formulaRef>
                      </c:ext>
                    </c:extLst>
                    <c:numCache>
                      <c:formatCode>General</c:formatCode>
                      <c:ptCount val="5"/>
                      <c:pt idx="0">
                        <c:v>22</c:v>
                      </c:pt>
                      <c:pt idx="1">
                        <c:v>15</c:v>
                      </c:pt>
                      <c:pt idx="2">
                        <c:v>21</c:v>
                      </c:pt>
                      <c:pt idx="3">
                        <c:v>15</c:v>
                      </c:pt>
                      <c:pt idx="4">
                        <c:v>19</c:v>
                      </c:pt>
                    </c:numCache>
                  </c:numRef>
                </c:val>
                <c:extLst xmlns:c15="http://schemas.microsoft.com/office/drawing/2012/chart">
                  <c:ext xmlns:c16="http://schemas.microsoft.com/office/drawing/2014/chart" uri="{C3380CC4-5D6E-409C-BE32-E72D297353CC}">
                    <c16:uniqueId val="{00000026-D078-40FA-BFF5-D4E7359B3488}"/>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'3.TRATA MUJERES'!$F$106</c15:sqref>
                        </c15:formulaRef>
                      </c:ext>
                    </c:extLst>
                    <c:strCache>
                      <c:ptCount val="1"/>
                      <c:pt idx="0">
                        <c:v>Paraguay</c:v>
                      </c:pt>
                    </c:strCache>
                  </c:strRef>
                </c:tx>
                <c:spPr>
                  <a:solidFill>
                    <a:schemeClr val="accent6">
                      <a:lumMod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MUJERES'!$G$106:$U$106</c15:sqref>
                        </c15:fullRef>
                        <c15:formulaRef>
                          <c15:sqref>'3.TRATA MUJERES'!$Q$106:$U$106</c15:sqref>
                        </c15:formulaRef>
                      </c:ext>
                    </c:extLst>
                    <c:numCache>
                      <c:formatCode>General</c:formatCode>
                      <c:ptCount val="5"/>
                      <c:pt idx="0">
                        <c:v>3</c:v>
                      </c:pt>
                      <c:pt idx="1">
                        <c:v>4</c:v>
                      </c:pt>
                      <c:pt idx="2">
                        <c:v>5</c:v>
                      </c:pt>
                      <c:pt idx="3">
                        <c:v>7</c:v>
                      </c:pt>
                      <c:pt idx="4">
                        <c:v>17</c:v>
                      </c:pt>
                    </c:numCache>
                  </c:numRef>
                </c:val>
                <c:extLst xmlns:c15="http://schemas.microsoft.com/office/drawing/2012/chart">
                  <c:ext xmlns:c16="http://schemas.microsoft.com/office/drawing/2014/chart" uri="{C3380CC4-5D6E-409C-BE32-E72D297353CC}">
                    <c16:uniqueId val="{00000027-D078-40FA-BFF5-D4E7359B3488}"/>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'3.TRATA MUJERES'!$F$107</c15:sqref>
                        </c15:formulaRef>
                      </c:ext>
                    </c:extLst>
                    <c:strCache>
                      <c:ptCount val="1"/>
                      <c:pt idx="0">
                        <c:v>Honduras</c:v>
                      </c:pt>
                    </c:strCache>
                  </c:strRef>
                </c:tx>
                <c:spPr>
                  <a:solidFill>
                    <a:schemeClr val="accent1">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MUJERES'!$G$107:$U$107</c15:sqref>
                        </c15:fullRef>
                        <c15:formulaRef>
                          <c15:sqref>'3.TRATA MUJERES'!$Q$107:$U$107</c15:sqref>
                        </c15:formulaRef>
                      </c:ext>
                    </c:extLst>
                    <c:numCache>
                      <c:formatCode>General</c:formatCode>
                      <c:ptCount val="5"/>
                      <c:pt idx="0">
                        <c:v>1</c:v>
                      </c:pt>
                      <c:pt idx="1">
                        <c:v>1</c:v>
                      </c:pt>
                      <c:pt idx="2">
                        <c:v>0</c:v>
                      </c:pt>
                      <c:pt idx="3">
                        <c:v>4</c:v>
                      </c:pt>
                      <c:pt idx="4">
                        <c:v>3</c:v>
                      </c:pt>
                    </c:numCache>
                  </c:numRef>
                </c:val>
                <c:extLst xmlns:c15="http://schemas.microsoft.com/office/drawing/2012/chart">
                  <c:ext xmlns:c16="http://schemas.microsoft.com/office/drawing/2014/chart" uri="{C3380CC4-5D6E-409C-BE32-E72D297353CC}">
                    <c16:uniqueId val="{00000028-D078-40FA-BFF5-D4E7359B3488}"/>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'3.TRATA MUJERES'!$F$108</c15:sqref>
                        </c15:formulaRef>
                      </c:ext>
                    </c:extLst>
                    <c:strCache>
                      <c:ptCount val="1"/>
                      <c:pt idx="0">
                        <c:v>Rep. Dominicana</c:v>
                      </c:pt>
                    </c:strCache>
                  </c:strRef>
                </c:tx>
                <c:spPr>
                  <a:solidFill>
                    <a:schemeClr val="accent2">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MUJERES'!$G$108:$U$108</c15:sqref>
                        </c15:fullRef>
                        <c15:formulaRef>
                          <c15:sqref>'3.TRATA MUJERES'!$Q$108:$U$108</c15:sqref>
                        </c15:formulaRef>
                      </c:ext>
                    </c:extLst>
                    <c:numCache>
                      <c:formatCode>General</c:formatCode>
                      <c:ptCount val="5"/>
                      <c:pt idx="0">
                        <c:v>3</c:v>
                      </c:pt>
                      <c:pt idx="1">
                        <c:v>1</c:v>
                      </c:pt>
                      <c:pt idx="2">
                        <c:v>5</c:v>
                      </c:pt>
                      <c:pt idx="3">
                        <c:v>5</c:v>
                      </c:pt>
                      <c:pt idx="4">
                        <c:v>4</c:v>
                      </c:pt>
                    </c:numCache>
                  </c:numRef>
                </c:val>
                <c:extLst xmlns:c15="http://schemas.microsoft.com/office/drawing/2012/chart">
                  <c:ext xmlns:c16="http://schemas.microsoft.com/office/drawing/2014/chart" uri="{C3380CC4-5D6E-409C-BE32-E72D297353CC}">
                    <c16:uniqueId val="{00000029-D078-40FA-BFF5-D4E7359B3488}"/>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'3.TRATA MUJERES'!$F$109</c15:sqref>
                        </c15:formulaRef>
                      </c:ext>
                    </c:extLst>
                    <c:strCache>
                      <c:ptCount val="1"/>
                      <c:pt idx="0">
                        <c:v>Ecuador</c:v>
                      </c:pt>
                    </c:strCache>
                  </c:strRef>
                </c:tx>
                <c:spPr>
                  <a:solidFill>
                    <a:schemeClr val="accent3">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MUJERES'!$G$109:$U$109</c15:sqref>
                        </c15:fullRef>
                        <c15:formulaRef>
                          <c15:sqref>'3.TRATA MUJERES'!$Q$109:$U$109</c15:sqref>
                        </c15:formulaRef>
                      </c:ext>
                    </c:extLst>
                    <c:numCache>
                      <c:formatCode>General</c:formatCode>
                      <c:ptCount val="5"/>
                      <c:pt idx="0">
                        <c:v>1</c:v>
                      </c:pt>
                      <c:pt idx="1">
                        <c:v>2</c:v>
                      </c:pt>
                      <c:pt idx="2">
                        <c:v>2</c:v>
                      </c:pt>
                      <c:pt idx="3">
                        <c:v>3</c:v>
                      </c:pt>
                      <c:pt idx="4">
                        <c:v>6</c:v>
                      </c:pt>
                    </c:numCache>
                  </c:numRef>
                </c:val>
                <c:extLst xmlns:c15="http://schemas.microsoft.com/office/drawing/2012/chart">
                  <c:ext xmlns:c16="http://schemas.microsoft.com/office/drawing/2014/chart" uri="{C3380CC4-5D6E-409C-BE32-E72D297353CC}">
                    <c16:uniqueId val="{0000002A-D078-40FA-BFF5-D4E7359B3488}"/>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'3.TRATA MUJERES'!$F$110</c15:sqref>
                        </c15:formulaRef>
                      </c:ext>
                    </c:extLst>
                    <c:strCache>
                      <c:ptCount val="1"/>
                      <c:pt idx="0">
                        <c:v>China</c:v>
                      </c:pt>
                    </c:strCache>
                  </c:strRef>
                </c:tx>
                <c:spPr>
                  <a:solidFill>
                    <a:schemeClr val="accent4">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MUJERES'!$G$110:$U$110</c15:sqref>
                        </c15:fullRef>
                        <c15:formulaRef>
                          <c15:sqref>'3.TRATA MUJERES'!$Q$110:$U$110</c15:sqref>
                        </c15:formulaRef>
                      </c:ext>
                    </c:extLst>
                    <c:numCache>
                      <c:formatCode>General</c:formatCode>
                      <c:ptCount val="5"/>
                      <c:pt idx="0">
                        <c:v>33</c:v>
                      </c:pt>
                      <c:pt idx="1">
                        <c:v>22</c:v>
                      </c:pt>
                      <c:pt idx="2">
                        <c:v>1</c:v>
                      </c:pt>
                      <c:pt idx="3">
                        <c:v>10</c:v>
                      </c:pt>
                      <c:pt idx="4">
                        <c:v>5</c:v>
                      </c:pt>
                    </c:numCache>
                  </c:numRef>
                </c:val>
                <c:extLst xmlns:c15="http://schemas.microsoft.com/office/drawing/2012/chart">
                  <c:ext xmlns:c16="http://schemas.microsoft.com/office/drawing/2014/chart" uri="{C3380CC4-5D6E-409C-BE32-E72D297353CC}">
                    <c16:uniqueId val="{0000002B-D078-40FA-BFF5-D4E7359B3488}"/>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'3.TRATA MUJERES'!$F$111</c15:sqref>
                        </c15:formulaRef>
                      </c:ext>
                    </c:extLst>
                    <c:strCache>
                      <c:ptCount val="1"/>
                      <c:pt idx="0">
                        <c:v>Brasil</c:v>
                      </c:pt>
                    </c:strCache>
                  </c:strRef>
                </c:tx>
                <c:spPr>
                  <a:solidFill>
                    <a:schemeClr val="accent5">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MUJERES'!$G$111:$U$111</c15:sqref>
                        </c15:fullRef>
                        <c15:formulaRef>
                          <c15:sqref>'3.TRATA MUJERES'!$Q$111:$U$111</c15:sqref>
                        </c15:formulaRef>
                      </c:ext>
                    </c:extLst>
                    <c:numCache>
                      <c:formatCode>General</c:formatCode>
                      <c:ptCount val="5"/>
                      <c:pt idx="0">
                        <c:v>6</c:v>
                      </c:pt>
                      <c:pt idx="1">
                        <c:v>7</c:v>
                      </c:pt>
                      <c:pt idx="2">
                        <c:v>7</c:v>
                      </c:pt>
                      <c:pt idx="3">
                        <c:v>6</c:v>
                      </c:pt>
                      <c:pt idx="4">
                        <c:v>2</c:v>
                      </c:pt>
                    </c:numCache>
                  </c:numRef>
                </c:val>
                <c:extLst xmlns:c15="http://schemas.microsoft.com/office/drawing/2012/chart">
                  <c:ext xmlns:c16="http://schemas.microsoft.com/office/drawing/2014/chart" uri="{C3380CC4-5D6E-409C-BE32-E72D297353CC}">
                    <c16:uniqueId val="{0000002C-D078-40FA-BFF5-D4E7359B3488}"/>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'3.TRATA MUJERES'!$F$112</c15:sqref>
                        </c15:formulaRef>
                      </c:ext>
                    </c:extLst>
                    <c:strCache>
                      <c:ptCount val="1"/>
                      <c:pt idx="0">
                        <c:v>Marruecos</c:v>
                      </c:pt>
                    </c:strCache>
                  </c:strRef>
                </c:tx>
                <c:spPr>
                  <a:solidFill>
                    <a:schemeClr val="accent6">
                      <a:lumMod val="70000"/>
                      <a:lumOff val="3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MUJERES'!$G$112:$U$112</c15:sqref>
                        </c15:fullRef>
                        <c15:formulaRef>
                          <c15:sqref>'3.TRATA MUJERES'!$Q$112:$U$112</c15:sqref>
                        </c15:formulaRef>
                      </c:ext>
                    </c:extLst>
                    <c:numCache>
                      <c:formatCode>General</c:formatCode>
                      <c:ptCount val="5"/>
                      <c:pt idx="0">
                        <c:v>0</c:v>
                      </c:pt>
                      <c:pt idx="1">
                        <c:v>3</c:v>
                      </c:pt>
                      <c:pt idx="2">
                        <c:v>3</c:v>
                      </c:pt>
                      <c:pt idx="3">
                        <c:v>7</c:v>
                      </c:pt>
                      <c:pt idx="4">
                        <c:v>8</c:v>
                      </c:pt>
                    </c:numCache>
                  </c:numRef>
                </c:val>
                <c:extLst xmlns:c15="http://schemas.microsoft.com/office/drawing/2012/chart">
                  <c:ext xmlns:c16="http://schemas.microsoft.com/office/drawing/2014/chart" uri="{C3380CC4-5D6E-409C-BE32-E72D297353CC}">
                    <c16:uniqueId val="{0000002D-D078-40FA-BFF5-D4E7359B3488}"/>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'3.TRATA MUJERES'!$F$113</c15:sqref>
                        </c15:formulaRef>
                      </c:ext>
                    </c:extLst>
                    <c:strCache>
                      <c:ptCount val="1"/>
                      <c:pt idx="0">
                        <c:v>Argentina</c:v>
                      </c:pt>
                    </c:strCache>
                  </c:strRef>
                </c:tx>
                <c:spPr>
                  <a:solidFill>
                    <a:schemeClr val="accent1">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MUJERES'!$G$113:$U$113</c15:sqref>
                        </c15:fullRef>
                        <c15:formulaRef>
                          <c15:sqref>'3.TRATA MUJERES'!$Q$113:$U$113</c15:sqref>
                        </c15:formulaRef>
                      </c:ext>
                    </c:extLst>
                    <c:numCache>
                      <c:formatCode>General</c:formatCode>
                      <c:ptCount val="5"/>
                      <c:pt idx="0">
                        <c:v>4</c:v>
                      </c:pt>
                      <c:pt idx="1">
                        <c:v>1</c:v>
                      </c:pt>
                      <c:pt idx="2">
                        <c:v>1</c:v>
                      </c:pt>
                      <c:pt idx="3">
                        <c:v>2</c:v>
                      </c:pt>
                      <c:pt idx="4">
                        <c:v>1</c:v>
                      </c:pt>
                    </c:numCache>
                  </c:numRef>
                </c:val>
                <c:extLst xmlns:c15="http://schemas.microsoft.com/office/drawing/2012/chart">
                  <c:ext xmlns:c16="http://schemas.microsoft.com/office/drawing/2014/chart" uri="{C3380CC4-5D6E-409C-BE32-E72D297353CC}">
                    <c16:uniqueId val="{0000002E-D078-40FA-BFF5-D4E7359B3488}"/>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'3.TRATA MUJERES'!$F$114</c15:sqref>
                        </c15:formulaRef>
                      </c:ext>
                    </c:extLst>
                    <c:strCache>
                      <c:ptCount val="1"/>
                      <c:pt idx="0">
                        <c:v>Bolivia</c:v>
                      </c:pt>
                    </c:strCache>
                  </c:strRef>
                </c:tx>
                <c:spPr>
                  <a:solidFill>
                    <a:schemeClr val="accent2">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MUJERES'!$G$114:$U$114</c15:sqref>
                        </c15:fullRef>
                        <c15:formulaRef>
                          <c15:sqref>'3.TRATA MUJERES'!$Q$114:$U$114</c15:sqref>
                        </c15:formulaRef>
                      </c:ext>
                    </c:extLst>
                    <c:numCache>
                      <c:formatCode>General</c:formatCode>
                      <c:ptCount val="5"/>
                      <c:pt idx="0">
                        <c:v>1</c:v>
                      </c:pt>
                      <c:pt idx="1">
                        <c:v>1</c:v>
                      </c:pt>
                      <c:pt idx="2">
                        <c:v>3</c:v>
                      </c:pt>
                      <c:pt idx="3">
                        <c:v>2</c:v>
                      </c:pt>
                      <c:pt idx="4">
                        <c:v>2</c:v>
                      </c:pt>
                    </c:numCache>
                  </c:numRef>
                </c:val>
                <c:extLst xmlns:c15="http://schemas.microsoft.com/office/drawing/2012/chart">
                  <c:ext xmlns:c16="http://schemas.microsoft.com/office/drawing/2014/chart" uri="{C3380CC4-5D6E-409C-BE32-E72D297353CC}">
                    <c16:uniqueId val="{0000002F-D078-40FA-BFF5-D4E7359B3488}"/>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'3.TRATA MUJERES'!$F$115</c15:sqref>
                        </c15:formulaRef>
                      </c:ext>
                    </c:extLst>
                    <c:strCache>
                      <c:ptCount val="1"/>
                      <c:pt idx="0">
                        <c:v>Cuba</c:v>
                      </c:pt>
                    </c:strCache>
                  </c:strRef>
                </c:tx>
                <c:spPr>
                  <a:solidFill>
                    <a:schemeClr val="accent3">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MUJERES'!$G$115:$U$115</c15:sqref>
                        </c15:fullRef>
                        <c15:formulaRef>
                          <c15:sqref>'3.TRATA MUJERES'!$Q$115:$U$115</c15:sqref>
                        </c15:formulaRef>
                      </c:ext>
                    </c:extLst>
                    <c:numCache>
                      <c:formatCode>General</c:formatCode>
                      <c:ptCount val="5"/>
                      <c:pt idx="0">
                        <c:v>0</c:v>
                      </c:pt>
                      <c:pt idx="1">
                        <c:v>2</c:v>
                      </c:pt>
                      <c:pt idx="2">
                        <c:v>1</c:v>
                      </c:pt>
                      <c:pt idx="3">
                        <c:v>3</c:v>
                      </c:pt>
                      <c:pt idx="4">
                        <c:v>2</c:v>
                      </c:pt>
                    </c:numCache>
                  </c:numRef>
                </c:val>
                <c:extLst xmlns:c15="http://schemas.microsoft.com/office/drawing/2012/chart">
                  <c:ext xmlns:c16="http://schemas.microsoft.com/office/drawing/2014/chart" uri="{C3380CC4-5D6E-409C-BE32-E72D297353CC}">
                    <c16:uniqueId val="{00000030-D078-40FA-BFF5-D4E7359B3488}"/>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'3.TRATA MUJERES'!$F$116</c15:sqref>
                        </c15:formulaRef>
                      </c:ext>
                    </c:extLst>
                    <c:strCache>
                      <c:ptCount val="1"/>
                      <c:pt idx="0">
                        <c:v>Francia</c:v>
                      </c:pt>
                    </c:strCache>
                  </c:strRef>
                </c:tx>
                <c:spPr>
                  <a:solidFill>
                    <a:schemeClr val="accent4">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MUJERES'!$G$116:$U$116</c15:sqref>
                        </c15:fullRef>
                        <c15:formulaRef>
                          <c15:sqref>'3.TRATA MUJERES'!$Q$116:$U$116</c15:sqref>
                        </c15:formulaRef>
                      </c:ext>
                    </c:extLst>
                    <c:numCache>
                      <c:formatCode>General</c:formatCode>
                      <c:ptCount val="5"/>
                      <c:pt idx="0">
                        <c:v>1</c:v>
                      </c:pt>
                      <c:pt idx="1">
                        <c:v>1</c:v>
                      </c:pt>
                      <c:pt idx="2">
                        <c:v>0</c:v>
                      </c:pt>
                      <c:pt idx="3">
                        <c:v>1</c:v>
                      </c:pt>
                      <c:pt idx="4">
                        <c:v>1</c:v>
                      </c:pt>
                    </c:numCache>
                  </c:numRef>
                </c:val>
                <c:extLst xmlns:c15="http://schemas.microsoft.com/office/drawing/2012/chart">
                  <c:ext xmlns:c16="http://schemas.microsoft.com/office/drawing/2014/chart" uri="{C3380CC4-5D6E-409C-BE32-E72D297353CC}">
                    <c16:uniqueId val="{00000031-D078-40FA-BFF5-D4E7359B3488}"/>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'3.TRATA MUJERES'!$F$117</c15:sqref>
                        </c15:formulaRef>
                      </c:ext>
                    </c:extLst>
                    <c:strCache>
                      <c:ptCount val="1"/>
                      <c:pt idx="0">
                        <c:v>Portugal</c:v>
                      </c:pt>
                    </c:strCache>
                  </c:strRef>
                </c:tx>
                <c:spPr>
                  <a:solidFill>
                    <a:schemeClr val="accent5">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MUJERES'!$G$117:$U$117</c15:sqref>
                        </c15:fullRef>
                        <c15:formulaRef>
                          <c15:sqref>'3.TRATA MUJERES'!$Q$117:$U$117</c15:sqref>
                        </c15:formulaRef>
                      </c:ext>
                    </c:extLst>
                    <c:numCache>
                      <c:formatCode>General</c:formatCode>
                      <c:ptCount val="5"/>
                      <c:pt idx="0">
                        <c:v>4</c:v>
                      </c:pt>
                      <c:pt idx="1">
                        <c:v>0</c:v>
                      </c:pt>
                      <c:pt idx="2">
                        <c:v>0</c:v>
                      </c:pt>
                      <c:pt idx="3">
                        <c:v>1</c:v>
                      </c:pt>
                      <c:pt idx="4">
                        <c:v>2</c:v>
                      </c:pt>
                    </c:numCache>
                  </c:numRef>
                </c:val>
                <c:extLst xmlns:c15="http://schemas.microsoft.com/office/drawing/2012/chart">
                  <c:ext xmlns:c16="http://schemas.microsoft.com/office/drawing/2014/chart" uri="{C3380CC4-5D6E-409C-BE32-E72D297353CC}">
                    <c16:uniqueId val="{00000032-D078-40FA-BFF5-D4E7359B3488}"/>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'3.TRATA MUJERES'!$F$118</c15:sqref>
                        </c15:formulaRef>
                      </c:ext>
                    </c:extLst>
                    <c:strCache>
                      <c:ptCount val="1"/>
                      <c:pt idx="0">
                        <c:v>Bulgaria</c:v>
                      </c:pt>
                    </c:strCache>
                  </c:strRef>
                </c:tx>
                <c:spPr>
                  <a:solidFill>
                    <a:schemeClr val="accent6">
                      <a:lumMod val="7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MUJERES'!$G$118:$U$118</c15:sqref>
                        </c15:fullRef>
                        <c15:formulaRef>
                          <c15:sqref>'3.TRATA MUJERES'!$Q$118:$U$118</c15:sqref>
                        </c15:formulaRef>
                      </c:ext>
                    </c:extLst>
                    <c:numCache>
                      <c:formatCode>General</c:formatCode>
                      <c:ptCount val="5"/>
                      <c:pt idx="0">
                        <c:v>2</c:v>
                      </c:pt>
                      <c:pt idx="1">
                        <c:v>3</c:v>
                      </c:pt>
                      <c:pt idx="2">
                        <c:v>2</c:v>
                      </c:pt>
                      <c:pt idx="3">
                        <c:v>1</c:v>
                      </c:pt>
                      <c:pt idx="4">
                        <c:v>1</c:v>
                      </c:pt>
                    </c:numCache>
                  </c:numRef>
                </c:val>
                <c:extLst xmlns:c15="http://schemas.microsoft.com/office/drawing/2012/chart">
                  <c:ext xmlns:c16="http://schemas.microsoft.com/office/drawing/2014/chart" uri="{C3380CC4-5D6E-409C-BE32-E72D297353CC}">
                    <c16:uniqueId val="{00000033-D078-40FA-BFF5-D4E7359B3488}"/>
                  </c:ext>
                </c:extLst>
              </c15:ser>
            </c15:filteredBarSeries>
            <c15:filteredBarSeries>
              <c15:ser>
                <c:idx val="48"/>
                <c:order val="48"/>
                <c:tx>
                  <c:strRef>
                    <c:extLst xmlns:c15="http://schemas.microsoft.com/office/drawing/2012/chart">
                      <c:ext xmlns:c15="http://schemas.microsoft.com/office/drawing/2012/chart" uri="{02D57815-91ED-43cb-92C2-25804820EDAC}">
                        <c15:formulaRef>
                          <c15:sqref>'3.TRATA MUJERES'!$F$119</c15:sqref>
                        </c15:formulaRef>
                      </c:ext>
                    </c:extLst>
                    <c:strCache>
                      <c:ptCount val="1"/>
                      <c:pt idx="0">
                        <c:v>Nicaragua</c:v>
                      </c:pt>
                    </c:strCache>
                  </c:strRef>
                </c:tx>
                <c:spPr>
                  <a:solidFill>
                    <a:schemeClr val="accent1">
                      <a:lumMod val="50000"/>
                      <a:lumOff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MUJERES'!$G$119:$U$119</c15:sqref>
                        </c15:fullRef>
                        <c15:formulaRef>
                          <c15:sqref>'3.TRATA MUJERES'!$Q$119:$U$119</c15:sqref>
                        </c15:formulaRef>
                      </c:ext>
                    </c:extLst>
                    <c:numCache>
                      <c:formatCode>General</c:formatCode>
                      <c:ptCount val="5"/>
                      <c:pt idx="0">
                        <c:v>2</c:v>
                      </c:pt>
                      <c:pt idx="1">
                        <c:v>0</c:v>
                      </c:pt>
                      <c:pt idx="2">
                        <c:v>0</c:v>
                      </c:pt>
                      <c:pt idx="3">
                        <c:v>0</c:v>
                      </c:pt>
                      <c:pt idx="4">
                        <c:v>2</c:v>
                      </c:pt>
                    </c:numCache>
                  </c:numRef>
                </c:val>
                <c:extLst xmlns:c15="http://schemas.microsoft.com/office/drawing/2012/chart">
                  <c:ext xmlns:c16="http://schemas.microsoft.com/office/drawing/2014/chart" uri="{C3380CC4-5D6E-409C-BE32-E72D297353CC}">
                    <c16:uniqueId val="{00000034-D078-40FA-BFF5-D4E7359B3488}"/>
                  </c:ext>
                </c:extLst>
              </c15:ser>
            </c15:filteredBarSeries>
            <c15:filteredBarSeries>
              <c15:ser>
                <c:idx val="49"/>
                <c:order val="49"/>
                <c:tx>
                  <c:strRef>
                    <c:extLst xmlns:c15="http://schemas.microsoft.com/office/drawing/2012/chart">
                      <c:ext xmlns:c15="http://schemas.microsoft.com/office/drawing/2012/chart" uri="{02D57815-91ED-43cb-92C2-25804820EDAC}">
                        <c15:formulaRef>
                          <c15:sqref>'3.TRATA MUJERES'!$F$120</c15:sqref>
                        </c15:formulaRef>
                      </c:ext>
                    </c:extLst>
                    <c:strCache>
                      <c:ptCount val="1"/>
                      <c:pt idx="0">
                        <c:v>Resto de nacionalidades</c:v>
                      </c:pt>
                    </c:strCache>
                  </c:strRef>
                </c:tx>
                <c:spPr>
                  <a:solidFill>
                    <a:schemeClr val="accent2">
                      <a:lumMod val="50000"/>
                      <a:lumOff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MUJERES'!$G$120:$U$120</c15:sqref>
                        </c15:fullRef>
                        <c15:formulaRef>
                          <c15:sqref>'3.TRATA MUJERES'!$Q$120:$U$120</c15:sqref>
                        </c15:formulaRef>
                      </c:ext>
                    </c:extLst>
                    <c:numCache>
                      <c:formatCode>General</c:formatCode>
                      <c:ptCount val="5"/>
                      <c:pt idx="0">
                        <c:v>31</c:v>
                      </c:pt>
                      <c:pt idx="1">
                        <c:v>11</c:v>
                      </c:pt>
                      <c:pt idx="2">
                        <c:v>17</c:v>
                      </c:pt>
                      <c:pt idx="3">
                        <c:v>20</c:v>
                      </c:pt>
                      <c:pt idx="4">
                        <c:v>5</c:v>
                      </c:pt>
                    </c:numCache>
                  </c:numRef>
                </c:val>
                <c:extLst xmlns:c15="http://schemas.microsoft.com/office/drawing/2012/chart">
                  <c:ext xmlns:c16="http://schemas.microsoft.com/office/drawing/2014/chart" uri="{C3380CC4-5D6E-409C-BE32-E72D297353CC}">
                    <c16:uniqueId val="{00000035-D078-40FA-BFF5-D4E7359B3488}"/>
                  </c:ext>
                </c:extLst>
              </c15:ser>
            </c15:filteredBarSeries>
            <c15:filteredBarSeries>
              <c15:ser>
                <c:idx val="50"/>
                <c:order val="50"/>
                <c:tx>
                  <c:v>Explotación sexual. Total detenidos. CAM</c:v>
                </c:tx>
                <c:spPr>
                  <a:solidFill>
                    <a:schemeClr val="accent3">
                      <a:lumMod val="50000"/>
                      <a:lumOff val="50000"/>
                    </a:schemeClr>
                  </a:solidFill>
                  <a:ln>
                    <a:noFill/>
                  </a:ln>
                  <a:effectLst/>
                </c:spPr>
                <c:invertIfNegative val="0"/>
                <c:cat>
                  <c:numRef>
                    <c:extLst>
                      <c:ext xmlns:c15="http://schemas.microsoft.com/office/drawing/2012/chart" uri="{02D57815-91ED-43cb-92C2-25804820EDAC}">
                        <c15:fullRef>
                          <c15:sqref>'3.TRATA MUJERES'!$G$70:$U$70</c15:sqref>
                        </c15:fullRef>
                        <c15:formulaRef>
                          <c15:sqref>'3.TRATA MUJERES'!$Q$70:$U$70</c15:sqref>
                        </c15:formulaRef>
                      </c:ext>
                    </c:extLst>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MUJERES'!$G$121:$U$121</c15:sqref>
                        </c15:fullRef>
                        <c15:formulaRef>
                          <c15:sqref>'3.TRATA MUJERES'!$Q$121:$U$121</c15:sqref>
                        </c15:formulaRef>
                      </c:ext>
                    </c:extLst>
                    <c:numCache>
                      <c:formatCode>General</c:formatCode>
                      <c:ptCount val="5"/>
                      <c:pt idx="0">
                        <c:v>7</c:v>
                      </c:pt>
                      <c:pt idx="1">
                        <c:v>4</c:v>
                      </c:pt>
                      <c:pt idx="2">
                        <c:v>14</c:v>
                      </c:pt>
                      <c:pt idx="3">
                        <c:v>32</c:v>
                      </c:pt>
                      <c:pt idx="4">
                        <c:v>33</c:v>
                      </c:pt>
                    </c:numCache>
                  </c:numRef>
                </c:val>
                <c:extLst xmlns:c15="http://schemas.microsoft.com/office/drawing/2012/chart">
                  <c:ext xmlns:c16="http://schemas.microsoft.com/office/drawing/2014/chart" uri="{C3380CC4-5D6E-409C-BE32-E72D297353CC}">
                    <c16:uniqueId val="{00000036-D078-40FA-BFF5-D4E7359B3488}"/>
                  </c:ext>
                </c:extLst>
              </c15:ser>
            </c15:filteredBarSeries>
          </c:ext>
        </c:extLst>
      </c:barChart>
      <c:lineChart>
        <c:grouping val="standard"/>
        <c:varyColors val="0"/>
        <c:ser>
          <c:idx val="28"/>
          <c:order val="0"/>
          <c:tx>
            <c:v>Explotación sexual. Total detenidos.España</c:v>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MUJERES'!$G$99:$U$99</c15:sqref>
                  </c15:fullRef>
                </c:ext>
              </c:extLst>
              <c:f>'3.TRATA MUJERES'!$Q$99:$U$99</c:f>
              <c:numCache>
                <c:formatCode>General</c:formatCode>
                <c:ptCount val="5"/>
                <c:pt idx="0">
                  <c:v>265</c:v>
                </c:pt>
                <c:pt idx="1">
                  <c:v>193</c:v>
                </c:pt>
                <c:pt idx="2">
                  <c:v>226</c:v>
                </c:pt>
                <c:pt idx="3">
                  <c:v>241</c:v>
                </c:pt>
                <c:pt idx="4">
                  <c:v>233</c:v>
                </c:pt>
              </c:numCache>
            </c:numRef>
          </c:val>
          <c:smooth val="0"/>
          <c:extLst>
            <c:ext xmlns:c16="http://schemas.microsoft.com/office/drawing/2014/chart" uri="{C3380CC4-5D6E-409C-BE32-E72D297353CC}">
              <c16:uniqueId val="{00000006-D078-40FA-BFF5-D4E7359B3488}"/>
            </c:ext>
          </c:extLst>
        </c:ser>
        <c:ser>
          <c:idx val="0"/>
          <c:order val="1"/>
          <c:tx>
            <c:v>Trata. Total detenidos. España</c:v>
          </c:tx>
          <c:spPr>
            <a:ln w="12700" cap="flat" cmpd="sng" algn="ctr">
              <a:solidFill>
                <a:srgbClr val="C00000"/>
              </a:solidFill>
              <a:prstDash val="solid"/>
              <a:miter lim="800000"/>
            </a:ln>
            <a:effectLst/>
          </c:spPr>
          <c:marker>
            <c:symbol val="circle"/>
            <c:size val="5"/>
            <c:spPr>
              <a:solidFill>
                <a:schemeClr val="bg1"/>
              </a:solidFill>
              <a:ln w="12700" cap="flat" cmpd="sng" algn="ctr">
                <a:solidFill>
                  <a:srgbClr val="C00000"/>
                </a:solidFill>
                <a:prstDash val="solid"/>
                <a:miter lim="800000"/>
              </a:ln>
              <a:effectLst/>
            </c:spPr>
          </c:marker>
          <c:dLbls>
            <c:dLbl>
              <c:idx val="3"/>
              <c:layout>
                <c:manualLayout>
                  <c:x val="-3.2420634920634919E-2"/>
                  <c:y val="-4.0901347668079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78-40FA-BFF5-D4E7359B3488}"/>
                </c:ext>
              </c:extLst>
            </c:dLbl>
            <c:dLbl>
              <c:idx val="4"/>
              <c:layout>
                <c:manualLayout>
                  <c:x val="-1.2751886637988916E-2"/>
                  <c:y val="-3.1285990194621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78-40FA-BFF5-D4E7359B348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'3.TRATA MUJERES'!$G$70:$U$70</c15:sqref>
                  </c15:fullRef>
                </c:ext>
              </c:extLst>
              <c:f>'3.TRATA MUJERES'!$Q$70:$U$70</c:f>
              <c:numCache>
                <c:formatCode>General</c:formatCode>
                <c:ptCount val="5"/>
                <c:pt idx="0">
                  <c:v>2019</c:v>
                </c:pt>
                <c:pt idx="1">
                  <c:v>2020</c:v>
                </c:pt>
                <c:pt idx="2">
                  <c:v>2021</c:v>
                </c:pt>
                <c:pt idx="3">
                  <c:v>2022</c:v>
                </c:pt>
                <c:pt idx="4">
                  <c:v>2023</c:v>
                </c:pt>
              </c:numCache>
            </c:numRef>
          </c:cat>
          <c:val>
            <c:numRef>
              <c:extLst>
                <c:ext xmlns:c15="http://schemas.microsoft.com/office/drawing/2012/chart" uri="{02D57815-91ED-43cb-92C2-25804820EDAC}">
                  <c15:fullRef>
                    <c15:sqref>'3.TRATA MUJERES'!$G$71:$U$71</c15:sqref>
                  </c15:fullRef>
                </c:ext>
              </c:extLst>
              <c:f>'3.TRATA MUJERES'!$Q$71:$U$71</c:f>
              <c:numCache>
                <c:formatCode>General</c:formatCode>
                <c:ptCount val="5"/>
                <c:pt idx="0">
                  <c:v>250</c:v>
                </c:pt>
                <c:pt idx="1">
                  <c:v>193</c:v>
                </c:pt>
                <c:pt idx="2">
                  <c:v>205</c:v>
                </c:pt>
                <c:pt idx="3">
                  <c:v>161</c:v>
                </c:pt>
                <c:pt idx="4">
                  <c:v>345</c:v>
                </c:pt>
              </c:numCache>
            </c:numRef>
          </c:val>
          <c:smooth val="0"/>
          <c:extLst>
            <c:ext xmlns:c16="http://schemas.microsoft.com/office/drawing/2014/chart" uri="{C3380CC4-5D6E-409C-BE32-E72D297353CC}">
              <c16:uniqueId val="{00000009-D078-40FA-BFF5-D4E7359B3488}"/>
            </c:ext>
          </c:extLst>
        </c:ser>
        <c:dLbls>
          <c:showLegendKey val="0"/>
          <c:showVal val="0"/>
          <c:showCatName val="0"/>
          <c:showSerName val="0"/>
          <c:showPercent val="0"/>
          <c:showBubbleSize val="0"/>
        </c:dLbls>
        <c:marker val="1"/>
        <c:smooth val="0"/>
        <c:axId val="1058039808"/>
        <c:axId val="1058040168"/>
      </c:lineChart>
      <c:catAx>
        <c:axId val="105803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58040168"/>
        <c:crosses val="autoZero"/>
        <c:auto val="1"/>
        <c:lblAlgn val="ctr"/>
        <c:lblOffset val="100"/>
        <c:noMultiLvlLbl val="0"/>
      </c:catAx>
      <c:valAx>
        <c:axId val="10580401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58039808"/>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3.351318301121451E-2"/>
          <c:y val="0.88042260888717583"/>
          <c:w val="0.9646295633500358"/>
          <c:h val="0.105785474368151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3.2 Detenidos por trata con fines de explotación sexual, según nacionalidad. </a:t>
            </a:r>
          </a:p>
          <a:p>
            <a:pPr>
              <a:defRPr lang="es-ES" sz="1100" b="1">
                <a:solidFill>
                  <a:sysClr val="windowText" lastClr="000000"/>
                </a:solidFill>
              </a:defRPr>
            </a:pPr>
            <a:r>
              <a:rPr lang="es-ES" sz="1100" b="1" i="0" u="none" strike="noStrike" kern="1200" spc="0" baseline="0">
                <a:solidFill>
                  <a:sysClr val="windowText" lastClr="000000"/>
                </a:solidFill>
                <a:latin typeface="+mn-lt"/>
                <a:ea typeface="+mn-ea"/>
                <a:cs typeface="+mn-cs"/>
              </a:rPr>
              <a:t>España 2021-2023</a:t>
            </a:r>
          </a:p>
        </c:rich>
      </c:tx>
      <c:layout>
        <c:manualLayout>
          <c:xMode val="edge"/>
          <c:yMode val="edge"/>
          <c:x val="0.12039532887336452"/>
          <c:y val="1.9759741570765196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5075547988933812E-2"/>
          <c:y val="0.14818746214415507"/>
          <c:w val="0.91756467941507314"/>
          <c:h val="0.56108393902685239"/>
        </c:manualLayout>
      </c:layout>
      <c:barChart>
        <c:barDir val="col"/>
        <c:grouping val="clustered"/>
        <c:varyColors val="0"/>
        <c:ser>
          <c:idx val="12"/>
          <c:order val="12"/>
          <c:tx>
            <c:strRef>
              <c:f>'3.TRATA MUJERES'!$S$70</c:f>
              <c:strCache>
                <c:ptCount val="1"/>
                <c:pt idx="0">
                  <c:v>2021</c:v>
                </c:pt>
              </c:strCache>
            </c:strRef>
          </c:tx>
          <c:spPr>
            <a:solidFill>
              <a:schemeClr val="accent2"/>
            </a:solidFill>
            <a:ln>
              <a:solidFill>
                <a:schemeClr val="accent2"/>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MUJERES'!$F$71:$F$97</c15:sqref>
                  </c15:fullRef>
                </c:ext>
              </c:extLst>
              <c:f>('3.TRATA MUJERES'!$F$74:$F$80,'3.TRATA MUJERES'!$F$82:$F$86,'3.TRATA MUJERES'!$F$88:$F$91,'3.TRATA MUJERES'!$F$97)</c:f>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MUJERES'!$S$71:$S$97</c15:sqref>
                  </c15:fullRef>
                </c:ext>
              </c:extLst>
              <c:f>('3.TRATA MUJERES'!$S$74:$S$80,'3.TRATA MUJERES'!$S$82:$S$86,'3.TRATA MUJERES'!$S$88:$S$91,'3.TRATA MUJERES'!$S$97)</c:f>
              <c:numCache>
                <c:formatCode>General</c:formatCode>
                <c:ptCount val="17"/>
                <c:pt idx="0">
                  <c:v>73</c:v>
                </c:pt>
                <c:pt idx="1">
                  <c:v>36</c:v>
                </c:pt>
                <c:pt idx="2">
                  <c:v>11</c:v>
                </c:pt>
                <c:pt idx="3">
                  <c:v>10</c:v>
                </c:pt>
                <c:pt idx="4">
                  <c:v>16</c:v>
                </c:pt>
                <c:pt idx="5">
                  <c:v>1</c:v>
                </c:pt>
                <c:pt idx="6">
                  <c:v>3</c:v>
                </c:pt>
                <c:pt idx="7">
                  <c:v>10</c:v>
                </c:pt>
                <c:pt idx="8">
                  <c:v>9</c:v>
                </c:pt>
                <c:pt idx="9">
                  <c:v>1</c:v>
                </c:pt>
                <c:pt idx="10">
                  <c:v>5</c:v>
                </c:pt>
                <c:pt idx="11">
                  <c:v>1</c:v>
                </c:pt>
                <c:pt idx="12">
                  <c:v>2</c:v>
                </c:pt>
                <c:pt idx="13">
                  <c:v>4</c:v>
                </c:pt>
                <c:pt idx="14">
                  <c:v>2</c:v>
                </c:pt>
                <c:pt idx="15">
                  <c:v>8</c:v>
                </c:pt>
                <c:pt idx="16">
                  <c:v>7</c:v>
                </c:pt>
              </c:numCache>
            </c:numRef>
          </c:val>
          <c:extLst>
            <c:ext xmlns:c16="http://schemas.microsoft.com/office/drawing/2014/chart" uri="{C3380CC4-5D6E-409C-BE32-E72D297353CC}">
              <c16:uniqueId val="{00000001-FAD3-4261-A9CA-8C5F52A5DA49}"/>
            </c:ext>
          </c:extLst>
        </c:ser>
        <c:ser>
          <c:idx val="13"/>
          <c:order val="13"/>
          <c:tx>
            <c:strRef>
              <c:f>'3.TRATA MUJERES'!$T$70</c:f>
              <c:strCache>
                <c:ptCount val="1"/>
                <c:pt idx="0">
                  <c:v>2022</c:v>
                </c:pt>
              </c:strCache>
            </c:strRef>
          </c:tx>
          <c:spPr>
            <a:solidFill>
              <a:schemeClr val="accent4"/>
            </a:solidFill>
            <a:ln>
              <a:solidFill>
                <a:schemeClr val="accent4"/>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4"/>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MUJERES'!$F$71:$F$97</c15:sqref>
                  </c15:fullRef>
                </c:ext>
              </c:extLst>
              <c:f>('3.TRATA MUJERES'!$F$74:$F$80,'3.TRATA MUJERES'!$F$82:$F$86,'3.TRATA MUJERES'!$F$88:$F$91,'3.TRATA MUJERES'!$F$97)</c:f>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MUJERES'!$T$71:$T$97</c15:sqref>
                  </c15:fullRef>
                </c:ext>
              </c:extLst>
              <c:f>('3.TRATA MUJERES'!$T$74:$T$80,'3.TRATA MUJERES'!$T$82:$T$86,'3.TRATA MUJERES'!$T$88:$T$91,'3.TRATA MUJERES'!$T$97)</c:f>
              <c:numCache>
                <c:formatCode>General</c:formatCode>
                <c:ptCount val="17"/>
                <c:pt idx="0">
                  <c:v>61</c:v>
                </c:pt>
                <c:pt idx="1">
                  <c:v>25</c:v>
                </c:pt>
                <c:pt idx="2">
                  <c:v>8</c:v>
                </c:pt>
                <c:pt idx="3">
                  <c:v>8</c:v>
                </c:pt>
                <c:pt idx="4">
                  <c:v>11</c:v>
                </c:pt>
                <c:pt idx="5">
                  <c:v>6</c:v>
                </c:pt>
                <c:pt idx="6">
                  <c:v>4</c:v>
                </c:pt>
                <c:pt idx="7">
                  <c:v>3</c:v>
                </c:pt>
                <c:pt idx="8">
                  <c:v>10</c:v>
                </c:pt>
                <c:pt idx="9">
                  <c:v>4</c:v>
                </c:pt>
                <c:pt idx="10">
                  <c:v>0</c:v>
                </c:pt>
                <c:pt idx="11">
                  <c:v>2</c:v>
                </c:pt>
                <c:pt idx="12">
                  <c:v>2</c:v>
                </c:pt>
                <c:pt idx="13">
                  <c:v>2</c:v>
                </c:pt>
                <c:pt idx="14">
                  <c:v>0</c:v>
                </c:pt>
                <c:pt idx="15">
                  <c:v>5</c:v>
                </c:pt>
                <c:pt idx="16">
                  <c:v>9</c:v>
                </c:pt>
              </c:numCache>
            </c:numRef>
          </c:val>
          <c:extLst>
            <c:ext xmlns:c16="http://schemas.microsoft.com/office/drawing/2014/chart" uri="{C3380CC4-5D6E-409C-BE32-E72D297353CC}">
              <c16:uniqueId val="{0000000C-FAD3-4261-A9CA-8C5F52A5DA49}"/>
            </c:ext>
          </c:extLst>
        </c:ser>
        <c:ser>
          <c:idx val="14"/>
          <c:order val="14"/>
          <c:tx>
            <c:strRef>
              <c:f>'3.TRATA MUJERES'!$U$70</c:f>
              <c:strCache>
                <c:ptCount val="1"/>
                <c:pt idx="0">
                  <c:v>2023</c:v>
                </c:pt>
              </c:strCache>
            </c:strRef>
          </c:tx>
          <c:spPr>
            <a:solidFill>
              <a:schemeClr val="accent1"/>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MUJERES'!$F$71:$F$97</c15:sqref>
                  </c15:fullRef>
                </c:ext>
              </c:extLst>
              <c:f>('3.TRATA MUJERES'!$F$74:$F$80,'3.TRATA MUJERES'!$F$82:$F$86,'3.TRATA MUJERES'!$F$88:$F$91,'3.TRATA MUJERES'!$F$97)</c:f>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MUJERES'!$U$71:$U$97</c15:sqref>
                  </c15:fullRef>
                </c:ext>
              </c:extLst>
              <c:f>('3.TRATA MUJERES'!$U$74:$U$80,'3.TRATA MUJERES'!$U$82:$U$86,'3.TRATA MUJERES'!$U$88:$U$91,'3.TRATA MUJERES'!$U$97)</c:f>
              <c:numCache>
                <c:formatCode>General</c:formatCode>
                <c:ptCount val="17"/>
                <c:pt idx="0">
                  <c:v>121</c:v>
                </c:pt>
                <c:pt idx="1">
                  <c:v>81</c:v>
                </c:pt>
                <c:pt idx="2">
                  <c:v>24</c:v>
                </c:pt>
                <c:pt idx="3">
                  <c:v>17</c:v>
                </c:pt>
                <c:pt idx="4">
                  <c:v>15</c:v>
                </c:pt>
                <c:pt idx="5">
                  <c:v>11</c:v>
                </c:pt>
                <c:pt idx="6">
                  <c:v>11</c:v>
                </c:pt>
                <c:pt idx="7">
                  <c:v>7</c:v>
                </c:pt>
                <c:pt idx="8">
                  <c:v>5</c:v>
                </c:pt>
                <c:pt idx="9">
                  <c:v>5</c:v>
                </c:pt>
                <c:pt idx="10">
                  <c:v>5</c:v>
                </c:pt>
                <c:pt idx="11">
                  <c:v>4</c:v>
                </c:pt>
                <c:pt idx="12">
                  <c:v>3</c:v>
                </c:pt>
                <c:pt idx="13">
                  <c:v>2</c:v>
                </c:pt>
                <c:pt idx="14">
                  <c:v>2</c:v>
                </c:pt>
                <c:pt idx="15">
                  <c:v>1</c:v>
                </c:pt>
                <c:pt idx="16">
                  <c:v>8</c:v>
                </c:pt>
              </c:numCache>
            </c:numRef>
          </c:val>
          <c:extLst>
            <c:ext xmlns:c16="http://schemas.microsoft.com/office/drawing/2014/chart" uri="{C3380CC4-5D6E-409C-BE32-E72D297353CC}">
              <c16:uniqueId val="{00000011-FAD3-4261-A9CA-8C5F52A5DA49}"/>
            </c:ext>
          </c:extLst>
        </c:ser>
        <c:dLbls>
          <c:showLegendKey val="0"/>
          <c:showVal val="0"/>
          <c:showCatName val="0"/>
          <c:showSerName val="0"/>
          <c:showPercent val="0"/>
          <c:showBubbleSize val="0"/>
        </c:dLbls>
        <c:gapWidth val="100"/>
        <c:axId val="8387335"/>
        <c:axId val="8387695"/>
        <c:extLst>
          <c:ext xmlns:c15="http://schemas.microsoft.com/office/drawing/2012/chart" uri="{02D57815-91ED-43cb-92C2-25804820EDAC}">
            <c15:filteredBarSeries>
              <c15:ser>
                <c:idx val="0"/>
                <c:order val="0"/>
                <c:tx>
                  <c:strRef>
                    <c:extLst>
                      <c:ext uri="{02D57815-91ED-43cb-92C2-25804820EDAC}">
                        <c15:formulaRef>
                          <c15:sqref>'3.TRATA MUJERES'!$G$70</c15:sqref>
                        </c15:formulaRef>
                      </c:ext>
                    </c:extLst>
                    <c:strCache>
                      <c:ptCount val="1"/>
                      <c:pt idx="0">
                        <c:v>2009</c:v>
                      </c:pt>
                    </c:strCache>
                  </c:strRef>
                </c:tx>
                <c:spPr>
                  <a:solidFill>
                    <a:schemeClr val="accent1"/>
                  </a:solidFill>
                  <a:ln>
                    <a:noFill/>
                  </a:ln>
                  <a:effectLst/>
                </c:spPr>
                <c:invertIfNegative val="0"/>
                <c:cat>
                  <c:strRef>
                    <c:extLst>
                      <c:ex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uri="{02D57815-91ED-43cb-92C2-25804820EDAC}">
                        <c15:fullRef>
                          <c15:sqref>'3.TRATA MUJERES'!$G$71:$G$97</c15:sqref>
                        </c15:fullRef>
                        <c15:formulaRef>
                          <c15:sqref>('3.TRATA MUJERES'!$G$74:$G$80,'3.TRATA MUJERES'!$G$82:$G$86,'3.TRATA MUJERES'!$G$88:$G$91,'3.TRATA MUJERES'!$G$97)</c15:sqref>
                        </c15:formulaRef>
                      </c:ext>
                    </c:extLst>
                    <c:numCache>
                      <c:formatCode>General</c:formatCode>
                      <c:ptCount val="17"/>
                    </c:numCache>
                  </c:numRef>
                </c:val>
                <c:extLst>
                  <c:ext xmlns:c16="http://schemas.microsoft.com/office/drawing/2014/chart" uri="{C3380CC4-5D6E-409C-BE32-E72D297353CC}">
                    <c16:uniqueId val="{00000012-FAD3-4261-A9CA-8C5F52A5DA4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'3.TRATA MUJERES'!$H$70</c15:sqref>
                        </c15:formulaRef>
                      </c:ext>
                    </c:extLst>
                    <c:strCache>
                      <c:ptCount val="1"/>
                      <c:pt idx="0">
                        <c:v>2010</c:v>
                      </c:pt>
                    </c:strCache>
                  </c:strRef>
                </c:tx>
                <c:spPr>
                  <a:solidFill>
                    <a:schemeClr val="accent2"/>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MUJERES'!$H$71:$H$97</c15:sqref>
                        </c15:fullRef>
                        <c15:formulaRef>
                          <c15:sqref>('3.TRATA MUJERES'!$H$74:$H$80,'3.TRATA MUJERES'!$H$82:$H$86,'3.TRATA MUJERES'!$H$88:$H$91,'3.TRATA MUJERES'!$H$97)</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3-FAD3-4261-A9CA-8C5F52A5DA4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'3.TRATA MUJERES'!$I$70</c15:sqref>
                        </c15:formulaRef>
                      </c:ext>
                    </c:extLst>
                    <c:strCache>
                      <c:ptCount val="1"/>
                      <c:pt idx="0">
                        <c:v>2011</c:v>
                      </c:pt>
                    </c:strCache>
                  </c:strRef>
                </c:tx>
                <c:spPr>
                  <a:solidFill>
                    <a:schemeClr val="accent3"/>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MUJERES'!$I$71:$I$97</c15:sqref>
                        </c15:fullRef>
                        <c15:formulaRef>
                          <c15:sqref>('3.TRATA MUJERES'!$I$74:$I$80,'3.TRATA MUJERES'!$I$82:$I$86,'3.TRATA MUJERES'!$I$88:$I$91,'3.TRATA MUJERES'!$I$97)</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4-FAD3-4261-A9CA-8C5F52A5DA4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'3.TRATA MUJERES'!$J$70</c15:sqref>
                        </c15:formulaRef>
                      </c:ext>
                    </c:extLst>
                    <c:strCache>
                      <c:ptCount val="1"/>
                      <c:pt idx="0">
                        <c:v>2012</c:v>
                      </c:pt>
                    </c:strCache>
                  </c:strRef>
                </c:tx>
                <c:spPr>
                  <a:solidFill>
                    <a:schemeClr val="accent4"/>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MUJERES'!$J$71:$J$97</c15:sqref>
                        </c15:fullRef>
                        <c15:formulaRef>
                          <c15:sqref>('3.TRATA MUJERES'!$J$74:$J$80,'3.TRATA MUJERES'!$J$82:$J$86,'3.TRATA MUJERES'!$J$88:$J$91,'3.TRATA MUJERES'!$J$97)</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5-FAD3-4261-A9CA-8C5F52A5DA4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'3.TRATA MUJERES'!$K$70</c15:sqref>
                        </c15:formulaRef>
                      </c:ext>
                    </c:extLst>
                    <c:strCache>
                      <c:ptCount val="1"/>
                      <c:pt idx="0">
                        <c:v>2013</c:v>
                      </c:pt>
                    </c:strCache>
                  </c:strRef>
                </c:tx>
                <c:spPr>
                  <a:solidFill>
                    <a:schemeClr val="accent5"/>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MUJERES'!$K$71:$K$97</c15:sqref>
                        </c15:fullRef>
                        <c15:formulaRef>
                          <c15:sqref>('3.TRATA MUJERES'!$K$74:$K$80,'3.TRATA MUJERES'!$K$82:$K$86,'3.TRATA MUJERES'!$K$88:$K$91,'3.TRATA MUJERES'!$K$97)</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6-FAD3-4261-A9CA-8C5F52A5DA4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'3.TRATA MUJERES'!$L$70</c15:sqref>
                        </c15:formulaRef>
                      </c:ext>
                    </c:extLst>
                    <c:strCache>
                      <c:ptCount val="1"/>
                      <c:pt idx="0">
                        <c:v>2014</c:v>
                      </c:pt>
                    </c:strCache>
                  </c:strRef>
                </c:tx>
                <c:spPr>
                  <a:solidFill>
                    <a:schemeClr val="accent6"/>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MUJERES'!$L$71:$L$97</c15:sqref>
                        </c15:fullRef>
                        <c15:formulaRef>
                          <c15:sqref>('3.TRATA MUJERES'!$L$74:$L$80,'3.TRATA MUJERES'!$L$82:$L$86,'3.TRATA MUJERES'!$L$88:$L$91,'3.TRATA MUJERES'!$L$97)</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7-FAD3-4261-A9CA-8C5F52A5DA49}"/>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'3.TRATA MUJERES'!$M$70</c15:sqref>
                        </c15:formulaRef>
                      </c:ext>
                    </c:extLst>
                    <c:strCache>
                      <c:ptCount val="1"/>
                      <c:pt idx="0">
                        <c:v>2015</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MUJERES'!$M$71:$M$97</c15:sqref>
                        </c15:fullRef>
                        <c15:formulaRef>
                          <c15:sqref>('3.TRATA MUJERES'!$M$74:$M$80,'3.TRATA MUJERES'!$M$82:$M$86,'3.TRATA MUJERES'!$M$88:$M$91,'3.TRATA MUJERES'!$M$97)</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8-FAD3-4261-A9CA-8C5F52A5DA4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'3.TRATA MUJERES'!$N$70</c15:sqref>
                        </c15:formulaRef>
                      </c:ext>
                    </c:extLst>
                    <c:strCache>
                      <c:ptCount val="1"/>
                      <c:pt idx="0">
                        <c:v>2016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MUJERES'!$N$71:$N$97</c15:sqref>
                        </c15:fullRef>
                        <c15:formulaRef>
                          <c15:sqref>('3.TRATA MUJERES'!$N$74:$N$80,'3.TRATA MUJERES'!$N$82:$N$86,'3.TRATA MUJERES'!$N$88:$N$91,'3.TRATA MUJERES'!$N$97)</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9-FAD3-4261-A9CA-8C5F52A5DA49}"/>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'3.TRATA MUJERES'!$O$70</c15:sqref>
                        </c15:formulaRef>
                      </c:ext>
                    </c:extLst>
                    <c:strCache>
                      <c:ptCount val="1"/>
                      <c:pt idx="0">
                        <c:v>2017</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MUJERES'!$O$71:$O$97</c15:sqref>
                        </c15:fullRef>
                        <c15:formulaRef>
                          <c15:sqref>('3.TRATA MUJERES'!$O$74:$O$80,'3.TRATA MUJERES'!$O$82:$O$86,'3.TRATA MUJERES'!$O$88:$O$91,'3.TRATA MUJERES'!$O$97)</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A-FAD3-4261-A9CA-8C5F52A5DA49}"/>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'3.TRATA MUJERES'!$P$70</c15:sqref>
                        </c15:formulaRef>
                      </c:ext>
                    </c:extLst>
                    <c:strCache>
                      <c:ptCount val="1"/>
                      <c:pt idx="0">
                        <c:v>2018</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MUJERES'!$P$71:$P$97</c15:sqref>
                        </c15:fullRef>
                        <c15:formulaRef>
                          <c15:sqref>('3.TRATA MUJERES'!$P$74:$P$80,'3.TRATA MUJERES'!$P$82:$P$86,'3.TRATA MUJERES'!$P$88:$P$91,'3.TRATA MUJERES'!$P$97)</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B-FAD3-4261-A9CA-8C5F52A5DA49}"/>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'3.TRATA MUJERES'!$Q$70</c15:sqref>
                        </c15:formulaRef>
                      </c:ext>
                    </c:extLst>
                    <c:strCache>
                      <c:ptCount val="1"/>
                      <c:pt idx="0">
                        <c:v>2019</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MUJERES'!$Q$71:$Q$97</c15:sqref>
                        </c15:fullRef>
                        <c15:formulaRef>
                          <c15:sqref>('3.TRATA MUJERES'!$Q$74:$Q$80,'3.TRATA MUJERES'!$Q$82:$Q$86,'3.TRATA MUJERES'!$Q$88:$Q$91,'3.TRATA MUJERES'!$Q$97)</c15:sqref>
                        </c15:formulaRef>
                      </c:ext>
                    </c:extLst>
                    <c:numCache>
                      <c:formatCode>General</c:formatCode>
                      <c:ptCount val="17"/>
                      <c:pt idx="0">
                        <c:v>60</c:v>
                      </c:pt>
                      <c:pt idx="1">
                        <c:v>35</c:v>
                      </c:pt>
                      <c:pt idx="2">
                        <c:v>43</c:v>
                      </c:pt>
                      <c:pt idx="3">
                        <c:v>27</c:v>
                      </c:pt>
                      <c:pt idx="4">
                        <c:v>10</c:v>
                      </c:pt>
                      <c:pt idx="5">
                        <c:v>0</c:v>
                      </c:pt>
                      <c:pt idx="6">
                        <c:v>0</c:v>
                      </c:pt>
                      <c:pt idx="7">
                        <c:v>6</c:v>
                      </c:pt>
                      <c:pt idx="8">
                        <c:v>3</c:v>
                      </c:pt>
                      <c:pt idx="9">
                        <c:v>8</c:v>
                      </c:pt>
                      <c:pt idx="10">
                        <c:v>0</c:v>
                      </c:pt>
                      <c:pt idx="11">
                        <c:v>1</c:v>
                      </c:pt>
                      <c:pt idx="12">
                        <c:v>1</c:v>
                      </c:pt>
                      <c:pt idx="13">
                        <c:v>29</c:v>
                      </c:pt>
                      <c:pt idx="14">
                        <c:v>1</c:v>
                      </c:pt>
                      <c:pt idx="15">
                        <c:v>1</c:v>
                      </c:pt>
                      <c:pt idx="16">
                        <c:v>11</c:v>
                      </c:pt>
                    </c:numCache>
                  </c:numRef>
                </c:val>
                <c:extLst xmlns:c15="http://schemas.microsoft.com/office/drawing/2012/chart">
                  <c:ext xmlns:c16="http://schemas.microsoft.com/office/drawing/2014/chart" uri="{C3380CC4-5D6E-409C-BE32-E72D297353CC}">
                    <c16:uniqueId val="{0000001C-FAD3-4261-A9CA-8C5F52A5DA49}"/>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'3.TRATA MUJERES'!$R$70</c15:sqref>
                        </c15:formulaRef>
                      </c:ext>
                    </c:extLst>
                    <c:strCache>
                      <c:ptCount val="1"/>
                      <c:pt idx="0">
                        <c:v>2020</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'3.TRATA MUJERES'!$F$71:$F$97</c15:sqref>
                        </c15:fullRef>
                        <c15:formulaRef>
                          <c15:sqref>('3.TRATA MUJERES'!$F$74:$F$80,'3.TRATA MUJERES'!$F$82:$F$86,'3.TRATA MUJERES'!$F$88:$F$91,'3.TRATA MUJERES'!$F$97)</c15:sqref>
                        </c15:formulaRef>
                      </c:ext>
                    </c:extLst>
                    <c:strCache>
                      <c:ptCount val="17"/>
                      <c:pt idx="0">
                        <c:v>España</c:v>
                      </c:pt>
                      <c:pt idx="1">
                        <c:v>Colombia</c:v>
                      </c:pt>
                      <c:pt idx="2">
                        <c:v>Venezuela</c:v>
                      </c:pt>
                      <c:pt idx="3">
                        <c:v>Rumanía</c:v>
                      </c:pt>
                      <c:pt idx="4">
                        <c:v>Paraguay</c:v>
                      </c:pt>
                      <c:pt idx="5">
                        <c:v>Perú</c:v>
                      </c:pt>
                      <c:pt idx="6">
                        <c:v>Rep. Dominicana</c:v>
                      </c:pt>
                      <c:pt idx="7">
                        <c:v>China</c:v>
                      </c:pt>
                      <c:pt idx="8">
                        <c:v>Brasil</c:v>
                      </c:pt>
                      <c:pt idx="9">
                        <c:v>Marruecos</c:v>
                      </c:pt>
                      <c:pt idx="10">
                        <c:v>Uruguay</c:v>
                      </c:pt>
                      <c:pt idx="11">
                        <c:v>Argentina</c:v>
                      </c:pt>
                      <c:pt idx="12">
                        <c:v>Bolivia</c:v>
                      </c:pt>
                      <c:pt idx="13">
                        <c:v>Nigeria</c:v>
                      </c:pt>
                      <c:pt idx="14">
                        <c:v>Camerún</c:v>
                      </c:pt>
                      <c:pt idx="15">
                        <c:v>Portugal</c:v>
                      </c:pt>
                      <c:pt idx="16">
                        <c:v>Resto de nacionalidades</c:v>
                      </c:pt>
                    </c:strCache>
                  </c:strRef>
                </c:cat>
                <c:val>
                  <c:numRef>
                    <c:extLst>
                      <c:ext xmlns:c15="http://schemas.microsoft.com/office/drawing/2012/chart" uri="{02D57815-91ED-43cb-92C2-25804820EDAC}">
                        <c15:fullRef>
                          <c15:sqref>'3.TRATA MUJERES'!$R$71:$R$97</c15:sqref>
                        </c15:fullRef>
                        <c15:formulaRef>
                          <c15:sqref>('3.TRATA MUJERES'!$R$74:$R$80,'3.TRATA MUJERES'!$R$82:$R$86,'3.TRATA MUJERES'!$R$88:$R$91,'3.TRATA MUJERES'!$R$97)</c15:sqref>
                        </c15:formulaRef>
                      </c:ext>
                    </c:extLst>
                    <c:numCache>
                      <c:formatCode>General</c:formatCode>
                      <c:ptCount val="17"/>
                      <c:pt idx="0">
                        <c:v>76</c:v>
                      </c:pt>
                      <c:pt idx="1">
                        <c:v>36</c:v>
                      </c:pt>
                      <c:pt idx="2">
                        <c:v>6</c:v>
                      </c:pt>
                      <c:pt idx="3">
                        <c:v>37</c:v>
                      </c:pt>
                      <c:pt idx="4">
                        <c:v>5</c:v>
                      </c:pt>
                      <c:pt idx="5">
                        <c:v>0</c:v>
                      </c:pt>
                      <c:pt idx="6">
                        <c:v>0</c:v>
                      </c:pt>
                      <c:pt idx="7">
                        <c:v>0</c:v>
                      </c:pt>
                      <c:pt idx="8">
                        <c:v>7</c:v>
                      </c:pt>
                      <c:pt idx="9">
                        <c:v>3</c:v>
                      </c:pt>
                      <c:pt idx="10">
                        <c:v>1</c:v>
                      </c:pt>
                      <c:pt idx="11">
                        <c:v>1</c:v>
                      </c:pt>
                      <c:pt idx="12">
                        <c:v>1</c:v>
                      </c:pt>
                      <c:pt idx="13">
                        <c:v>4</c:v>
                      </c:pt>
                      <c:pt idx="14">
                        <c:v>0</c:v>
                      </c:pt>
                      <c:pt idx="15">
                        <c:v>1</c:v>
                      </c:pt>
                      <c:pt idx="16">
                        <c:v>5</c:v>
                      </c:pt>
                    </c:numCache>
                  </c:numRef>
                </c:val>
                <c:extLst xmlns:c15="http://schemas.microsoft.com/office/drawing/2012/chart">
                  <c:ext xmlns:c16="http://schemas.microsoft.com/office/drawing/2014/chart" uri="{C3380CC4-5D6E-409C-BE32-E72D297353CC}">
                    <c16:uniqueId val="{0000001D-FAD3-4261-A9CA-8C5F52A5DA49}"/>
                  </c:ext>
                </c:extLst>
              </c15:ser>
            </c15:filteredBarSeries>
          </c:ext>
        </c:extLst>
      </c:barChart>
      <c:catAx>
        <c:axId val="8387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387695"/>
        <c:crosses val="autoZero"/>
        <c:auto val="1"/>
        <c:lblAlgn val="ctr"/>
        <c:lblOffset val="100"/>
        <c:noMultiLvlLbl val="0"/>
      </c:catAx>
      <c:valAx>
        <c:axId val="8387695"/>
        <c:scaling>
          <c:orientation val="minMax"/>
          <c:max val="130"/>
          <c:min val="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387335"/>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r>
              <a:rPr lang="es-ES" sz="1100" b="1" i="0" u="none" strike="noStrike" kern="1200" spc="0" baseline="0">
                <a:solidFill>
                  <a:sysClr val="windowText" lastClr="000000"/>
                </a:solidFill>
                <a:latin typeface="+mn-lt"/>
                <a:ea typeface="+mn-ea"/>
                <a:cs typeface="+mn-cs"/>
              </a:rPr>
              <a:t>3.1 Detenidos por explotación sexual, según nacionalidad. España. 2021-2023 </a:t>
            </a:r>
          </a:p>
        </c:rich>
      </c:tx>
      <c:layout>
        <c:manualLayout>
          <c:xMode val="edge"/>
          <c:yMode val="edge"/>
          <c:x val="0.15551165753403631"/>
          <c:y val="4.9180327868852458E-2"/>
        </c:manualLayout>
      </c:layout>
      <c:overlay val="0"/>
      <c:spPr>
        <a:noFill/>
        <a:ln>
          <a:noFill/>
        </a:ln>
        <a:effectLst/>
      </c:spPr>
      <c:txPr>
        <a:bodyPr rot="0" spcFirstLastPara="1" vertOverflow="ellipsis" vert="horz" wrap="square" anchor="ctr" anchorCtr="1"/>
        <a:lstStyle/>
        <a:p>
          <a:pPr>
            <a:defRPr lang="es-ES" sz="11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146029991865052E-2"/>
          <c:y val="0.15119194526913643"/>
          <c:w val="0.89707924667311323"/>
          <c:h val="0.54182728798244484"/>
        </c:manualLayout>
      </c:layout>
      <c:barChart>
        <c:barDir val="col"/>
        <c:grouping val="clustered"/>
        <c:varyColors val="0"/>
        <c:ser>
          <c:idx val="12"/>
          <c:order val="12"/>
          <c:tx>
            <c:strRef>
              <c:f>'3.TRATA MUJERES'!$S$70</c:f>
              <c:strCache>
                <c:ptCount val="1"/>
                <c:pt idx="0">
                  <c:v>2021</c:v>
                </c:pt>
              </c:strCache>
            </c:strRef>
          </c:tx>
          <c:spPr>
            <a:solidFill>
              <a:schemeClr val="accent2"/>
            </a:solidFill>
            <a:ln>
              <a:solidFill>
                <a:schemeClr val="accent2"/>
              </a:solidFill>
            </a:ln>
            <a:effectLst/>
          </c:spPr>
          <c:invertIfNegative val="0"/>
          <c:dPt>
            <c:idx val="0"/>
            <c:invertIfNegative val="0"/>
            <c:bubble3D val="0"/>
            <c:spPr>
              <a:solidFill>
                <a:schemeClr val="accent2"/>
              </a:solidFill>
              <a:ln>
                <a:solidFill>
                  <a:schemeClr val="accent2"/>
                </a:solidFill>
              </a:ln>
              <a:effectLst/>
            </c:spPr>
            <c:extLst>
              <c:ext xmlns:c16="http://schemas.microsoft.com/office/drawing/2014/chart" uri="{C3380CC4-5D6E-409C-BE32-E72D297353CC}">
                <c16:uniqueId val="{00000001-5A9F-47E7-822C-4D6A2D3AAC6E}"/>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MUJERES'!$F$71:$F$120</c15:sqref>
                  </c15:fullRef>
                </c:ext>
              </c:extLst>
              <c:f>('3.TRATA MUJERES'!$F$102:$F$106,'3.TRATA MUJERES'!$F$108:$F$118,'3.TRATA MUJERES'!$F$120)</c:f>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MUJERES'!$S$71:$S$120</c15:sqref>
                  </c15:fullRef>
                </c:ext>
              </c:extLst>
              <c:f>('3.TRATA MUJERES'!$S$102:$S$106,'3.TRATA MUJERES'!$S$108:$S$118,'3.TRATA MUJERES'!$S$120)</c:f>
              <c:numCache>
                <c:formatCode>General</c:formatCode>
                <c:ptCount val="17"/>
                <c:pt idx="0">
                  <c:v>113</c:v>
                </c:pt>
                <c:pt idx="1">
                  <c:v>41</c:v>
                </c:pt>
                <c:pt idx="2">
                  <c:v>4</c:v>
                </c:pt>
                <c:pt idx="3">
                  <c:v>21</c:v>
                </c:pt>
                <c:pt idx="4">
                  <c:v>5</c:v>
                </c:pt>
                <c:pt idx="5">
                  <c:v>5</c:v>
                </c:pt>
                <c:pt idx="6">
                  <c:v>2</c:v>
                </c:pt>
                <c:pt idx="7">
                  <c:v>1</c:v>
                </c:pt>
                <c:pt idx="8">
                  <c:v>7</c:v>
                </c:pt>
                <c:pt idx="9">
                  <c:v>3</c:v>
                </c:pt>
                <c:pt idx="10">
                  <c:v>1</c:v>
                </c:pt>
                <c:pt idx="11">
                  <c:v>3</c:v>
                </c:pt>
                <c:pt idx="12">
                  <c:v>1</c:v>
                </c:pt>
                <c:pt idx="13">
                  <c:v>0</c:v>
                </c:pt>
                <c:pt idx="14">
                  <c:v>0</c:v>
                </c:pt>
                <c:pt idx="15">
                  <c:v>2</c:v>
                </c:pt>
                <c:pt idx="16">
                  <c:v>17</c:v>
                </c:pt>
              </c:numCache>
            </c:numRef>
          </c:val>
          <c:extLst>
            <c:ext xmlns:c16="http://schemas.microsoft.com/office/drawing/2014/chart" uri="{C3380CC4-5D6E-409C-BE32-E72D297353CC}">
              <c16:uniqueId val="{00000003-5A9F-47E7-822C-4D6A2D3AAC6E}"/>
            </c:ext>
          </c:extLst>
        </c:ser>
        <c:ser>
          <c:idx val="13"/>
          <c:order val="13"/>
          <c:tx>
            <c:strRef>
              <c:f>'3.TRATA MUJERES'!$T$70</c:f>
              <c:strCache>
                <c:ptCount val="1"/>
                <c:pt idx="0">
                  <c:v>2022</c:v>
                </c:pt>
              </c:strCache>
            </c:strRef>
          </c:tx>
          <c:spPr>
            <a:solidFill>
              <a:schemeClr val="accent4"/>
            </a:solidFill>
            <a:ln>
              <a:solidFill>
                <a:schemeClr val="accent4"/>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4"/>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MUJERES'!$F$71:$F$120</c15:sqref>
                  </c15:fullRef>
                </c:ext>
              </c:extLst>
              <c:f>('3.TRATA MUJERES'!$F$102:$F$106,'3.TRATA MUJERES'!$F$108:$F$118,'3.TRATA MUJERES'!$F$120)</c:f>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MUJERES'!$T$71:$T$120</c15:sqref>
                  </c15:fullRef>
                </c:ext>
              </c:extLst>
              <c:f>('3.TRATA MUJERES'!$T$102:$T$106,'3.TRATA MUJERES'!$T$108:$T$118,'3.TRATA MUJERES'!$T$120)</c:f>
              <c:numCache>
                <c:formatCode>General</c:formatCode>
                <c:ptCount val="17"/>
                <c:pt idx="0">
                  <c:v>116</c:v>
                </c:pt>
                <c:pt idx="1">
                  <c:v>30</c:v>
                </c:pt>
                <c:pt idx="2">
                  <c:v>6</c:v>
                </c:pt>
                <c:pt idx="3">
                  <c:v>15</c:v>
                </c:pt>
                <c:pt idx="4">
                  <c:v>7</c:v>
                </c:pt>
                <c:pt idx="5">
                  <c:v>5</c:v>
                </c:pt>
                <c:pt idx="6">
                  <c:v>3</c:v>
                </c:pt>
                <c:pt idx="7">
                  <c:v>10</c:v>
                </c:pt>
                <c:pt idx="8">
                  <c:v>6</c:v>
                </c:pt>
                <c:pt idx="9">
                  <c:v>7</c:v>
                </c:pt>
                <c:pt idx="10">
                  <c:v>2</c:v>
                </c:pt>
                <c:pt idx="11">
                  <c:v>2</c:v>
                </c:pt>
                <c:pt idx="12">
                  <c:v>3</c:v>
                </c:pt>
                <c:pt idx="13">
                  <c:v>1</c:v>
                </c:pt>
                <c:pt idx="14">
                  <c:v>1</c:v>
                </c:pt>
                <c:pt idx="15">
                  <c:v>1</c:v>
                </c:pt>
                <c:pt idx="16">
                  <c:v>20</c:v>
                </c:pt>
              </c:numCache>
            </c:numRef>
          </c:val>
          <c:extLst>
            <c:ext xmlns:c16="http://schemas.microsoft.com/office/drawing/2014/chart" uri="{C3380CC4-5D6E-409C-BE32-E72D297353CC}">
              <c16:uniqueId val="{00000013-5A9F-47E7-822C-4D6A2D3AAC6E}"/>
            </c:ext>
          </c:extLst>
        </c:ser>
        <c:ser>
          <c:idx val="14"/>
          <c:order val="14"/>
          <c:tx>
            <c:strRef>
              <c:f>'3.TRATA MUJERES'!$U$70</c:f>
              <c:strCache>
                <c:ptCount val="1"/>
                <c:pt idx="0">
                  <c:v>2023</c:v>
                </c:pt>
              </c:strCache>
            </c:strRef>
          </c:tx>
          <c:spPr>
            <a:solidFill>
              <a:schemeClr val="accent1"/>
            </a:solidFill>
            <a:ln>
              <a:solidFill>
                <a:schemeClr val="accent1"/>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'3.TRATA MUJERES'!$F$71:$F$120</c15:sqref>
                  </c15:fullRef>
                </c:ext>
              </c:extLst>
              <c:f>('3.TRATA MUJERES'!$F$102:$F$106,'3.TRATA MUJERES'!$F$108:$F$118,'3.TRATA MUJERES'!$F$120)</c:f>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MUJERES'!$U$71:$U$120</c15:sqref>
                  </c15:fullRef>
                </c:ext>
              </c:extLst>
              <c:f>('3.TRATA MUJERES'!$U$102:$U$106,'3.TRATA MUJERES'!$U$108:$U$118,'3.TRATA MUJERES'!$U$120)</c:f>
              <c:numCache>
                <c:formatCode>General</c:formatCode>
                <c:ptCount val="17"/>
                <c:pt idx="0">
                  <c:v>102</c:v>
                </c:pt>
                <c:pt idx="1">
                  <c:v>36</c:v>
                </c:pt>
                <c:pt idx="2">
                  <c:v>11</c:v>
                </c:pt>
                <c:pt idx="3">
                  <c:v>19</c:v>
                </c:pt>
                <c:pt idx="4">
                  <c:v>17</c:v>
                </c:pt>
                <c:pt idx="5">
                  <c:v>4</c:v>
                </c:pt>
                <c:pt idx="6">
                  <c:v>6</c:v>
                </c:pt>
                <c:pt idx="7">
                  <c:v>5</c:v>
                </c:pt>
                <c:pt idx="8">
                  <c:v>2</c:v>
                </c:pt>
                <c:pt idx="9">
                  <c:v>8</c:v>
                </c:pt>
                <c:pt idx="10">
                  <c:v>1</c:v>
                </c:pt>
                <c:pt idx="11">
                  <c:v>2</c:v>
                </c:pt>
                <c:pt idx="12">
                  <c:v>2</c:v>
                </c:pt>
                <c:pt idx="13">
                  <c:v>1</c:v>
                </c:pt>
                <c:pt idx="14">
                  <c:v>2</c:v>
                </c:pt>
                <c:pt idx="15">
                  <c:v>1</c:v>
                </c:pt>
                <c:pt idx="16">
                  <c:v>5</c:v>
                </c:pt>
              </c:numCache>
            </c:numRef>
          </c:val>
          <c:extLst>
            <c:ext xmlns:c16="http://schemas.microsoft.com/office/drawing/2014/chart" uri="{C3380CC4-5D6E-409C-BE32-E72D297353CC}">
              <c16:uniqueId val="{00000019-5A9F-47E7-822C-4D6A2D3AAC6E}"/>
            </c:ext>
          </c:extLst>
        </c:ser>
        <c:dLbls>
          <c:showLegendKey val="0"/>
          <c:showVal val="0"/>
          <c:showCatName val="0"/>
          <c:showSerName val="0"/>
          <c:showPercent val="0"/>
          <c:showBubbleSize val="0"/>
        </c:dLbls>
        <c:gapWidth val="100"/>
        <c:axId val="8407855"/>
        <c:axId val="8402815"/>
        <c:extLst>
          <c:ext xmlns:c15="http://schemas.microsoft.com/office/drawing/2012/chart" uri="{02D57815-91ED-43cb-92C2-25804820EDAC}">
            <c15:filteredBarSeries>
              <c15:ser>
                <c:idx val="0"/>
                <c:order val="0"/>
                <c:tx>
                  <c:strRef>
                    <c:extLst>
                      <c:ext uri="{02D57815-91ED-43cb-92C2-25804820EDAC}">
                        <c15:formulaRef>
                          <c15:sqref>'3.TRATA MUJERES'!$G$70</c15:sqref>
                        </c15:formulaRef>
                      </c:ext>
                    </c:extLst>
                    <c:strCache>
                      <c:ptCount val="1"/>
                      <c:pt idx="0">
                        <c:v>2009</c:v>
                      </c:pt>
                    </c:strCache>
                  </c:strRef>
                </c:tx>
                <c:spPr>
                  <a:solidFill>
                    <a:schemeClr val="accent1"/>
                  </a:solidFill>
                  <a:ln>
                    <a:noFill/>
                  </a:ln>
                  <a:effectLst/>
                </c:spPr>
                <c:invertIfNegative val="0"/>
                <c:cat>
                  <c:strRef>
                    <c:extLst>
                      <c:ex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uri="{02D57815-91ED-43cb-92C2-25804820EDAC}">
                        <c15:fullRef>
                          <c15:sqref>'3.TRATA MUJERES'!$G$71:$G$120</c15:sqref>
                        </c15:fullRef>
                        <c15:formulaRef>
                          <c15:sqref>('3.TRATA MUJERES'!$G$102:$G$106,'3.TRATA MUJERES'!$G$108:$G$118,'3.TRATA MUJERES'!$G$120)</c15:sqref>
                        </c15:formulaRef>
                      </c:ext>
                    </c:extLst>
                    <c:numCache>
                      <c:formatCode>General</c:formatCode>
                      <c:ptCount val="17"/>
                    </c:numCache>
                  </c:numRef>
                </c:val>
                <c:extLst>
                  <c:ext xmlns:c16="http://schemas.microsoft.com/office/drawing/2014/chart" uri="{C3380CC4-5D6E-409C-BE32-E72D297353CC}">
                    <c16:uniqueId val="{0000001A-5A9F-47E7-822C-4D6A2D3AAC6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'3.TRATA MUJERES'!$H$70</c15:sqref>
                        </c15:formulaRef>
                      </c:ext>
                    </c:extLst>
                    <c:strCache>
                      <c:ptCount val="1"/>
                      <c:pt idx="0">
                        <c:v>2010</c:v>
                      </c:pt>
                    </c:strCache>
                  </c:strRef>
                </c:tx>
                <c:spPr>
                  <a:solidFill>
                    <a:schemeClr val="accent2"/>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MUJERES'!$H$71:$H$120</c15:sqref>
                        </c15:fullRef>
                        <c15:formulaRef>
                          <c15:sqref>('3.TRATA MUJERES'!$H$102:$H$106,'3.TRATA MUJERES'!$H$108:$H$118,'3.TRATA MUJERES'!$H$120)</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B-5A9F-47E7-822C-4D6A2D3AAC6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'3.TRATA MUJERES'!$I$70</c15:sqref>
                        </c15:formulaRef>
                      </c:ext>
                    </c:extLst>
                    <c:strCache>
                      <c:ptCount val="1"/>
                      <c:pt idx="0">
                        <c:v>2011</c:v>
                      </c:pt>
                    </c:strCache>
                  </c:strRef>
                </c:tx>
                <c:spPr>
                  <a:solidFill>
                    <a:schemeClr val="accent3"/>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MUJERES'!$I$71:$I$120</c15:sqref>
                        </c15:fullRef>
                        <c15:formulaRef>
                          <c15:sqref>('3.TRATA MUJERES'!$I$102:$I$106,'3.TRATA MUJERES'!$I$108:$I$118,'3.TRATA MUJERES'!$I$120)</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C-5A9F-47E7-822C-4D6A2D3AAC6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'3.TRATA MUJERES'!$J$70</c15:sqref>
                        </c15:formulaRef>
                      </c:ext>
                    </c:extLst>
                    <c:strCache>
                      <c:ptCount val="1"/>
                      <c:pt idx="0">
                        <c:v>2012</c:v>
                      </c:pt>
                    </c:strCache>
                  </c:strRef>
                </c:tx>
                <c:spPr>
                  <a:solidFill>
                    <a:schemeClr val="accent4"/>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MUJERES'!$J$71:$J$120</c15:sqref>
                        </c15:fullRef>
                        <c15:formulaRef>
                          <c15:sqref>('3.TRATA MUJERES'!$J$102:$J$106,'3.TRATA MUJERES'!$J$108:$J$118,'3.TRATA MUJERES'!$J$120)</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D-5A9F-47E7-822C-4D6A2D3AAC6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'3.TRATA MUJERES'!$K$70</c15:sqref>
                        </c15:formulaRef>
                      </c:ext>
                    </c:extLst>
                    <c:strCache>
                      <c:ptCount val="1"/>
                      <c:pt idx="0">
                        <c:v>2013</c:v>
                      </c:pt>
                    </c:strCache>
                  </c:strRef>
                </c:tx>
                <c:spPr>
                  <a:solidFill>
                    <a:schemeClr val="accent5"/>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MUJERES'!$K$71:$K$120</c15:sqref>
                        </c15:fullRef>
                        <c15:formulaRef>
                          <c15:sqref>('3.TRATA MUJERES'!$K$102:$K$106,'3.TRATA MUJERES'!$K$108:$K$118,'3.TRATA MUJERES'!$K$120)</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E-5A9F-47E7-822C-4D6A2D3AAC6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'3.TRATA MUJERES'!$L$70</c15:sqref>
                        </c15:formulaRef>
                      </c:ext>
                    </c:extLst>
                    <c:strCache>
                      <c:ptCount val="1"/>
                      <c:pt idx="0">
                        <c:v>2014</c:v>
                      </c:pt>
                    </c:strCache>
                  </c:strRef>
                </c:tx>
                <c:spPr>
                  <a:solidFill>
                    <a:schemeClr val="accent6"/>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MUJERES'!$L$71:$L$120</c15:sqref>
                        </c15:fullRef>
                        <c15:formulaRef>
                          <c15:sqref>('3.TRATA MUJERES'!$L$102:$L$106,'3.TRATA MUJERES'!$L$108:$L$118,'3.TRATA MUJERES'!$L$120)</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1F-5A9F-47E7-822C-4D6A2D3AAC6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'3.TRATA MUJERES'!$M$70</c15:sqref>
                        </c15:formulaRef>
                      </c:ext>
                    </c:extLst>
                    <c:strCache>
                      <c:ptCount val="1"/>
                      <c:pt idx="0">
                        <c:v>2015</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MUJERES'!$M$71:$M$120</c15:sqref>
                        </c15:fullRef>
                        <c15:formulaRef>
                          <c15:sqref>('3.TRATA MUJERES'!$M$102:$M$106,'3.TRATA MUJERES'!$M$108:$M$118,'3.TRATA MUJERES'!$M$120)</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20-5A9F-47E7-822C-4D6A2D3AAC6E}"/>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'3.TRATA MUJERES'!$N$70</c15:sqref>
                        </c15:formulaRef>
                      </c:ext>
                    </c:extLst>
                    <c:strCache>
                      <c:ptCount val="1"/>
                      <c:pt idx="0">
                        <c:v>2016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MUJERES'!$N$71:$N$120</c15:sqref>
                        </c15:fullRef>
                        <c15:formulaRef>
                          <c15:sqref>('3.TRATA MUJERES'!$N$102:$N$106,'3.TRATA MUJERES'!$N$108:$N$118,'3.TRATA MUJERES'!$N$120)</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21-5A9F-47E7-822C-4D6A2D3AAC6E}"/>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'3.TRATA MUJERES'!$O$70</c15:sqref>
                        </c15:formulaRef>
                      </c:ext>
                    </c:extLst>
                    <c:strCache>
                      <c:ptCount val="1"/>
                      <c:pt idx="0">
                        <c:v>2017</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MUJERES'!$O$71:$O$120</c15:sqref>
                        </c15:fullRef>
                        <c15:formulaRef>
                          <c15:sqref>('3.TRATA MUJERES'!$O$102:$O$106,'3.TRATA MUJERES'!$O$108:$O$118,'3.TRATA MUJERES'!$O$120)</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22-5A9F-47E7-822C-4D6A2D3AAC6E}"/>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'3.TRATA MUJERES'!$P$70</c15:sqref>
                        </c15:formulaRef>
                      </c:ext>
                    </c:extLst>
                    <c:strCache>
                      <c:ptCount val="1"/>
                      <c:pt idx="0">
                        <c:v>2018</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MUJERES'!$P$71:$P$120</c15:sqref>
                        </c15:fullRef>
                        <c15:formulaRef>
                          <c15:sqref>('3.TRATA MUJERES'!$P$102:$P$106,'3.TRATA MUJERES'!$P$108:$P$118,'3.TRATA MUJERES'!$P$120)</c15:sqref>
                        </c15:formulaRef>
                      </c:ext>
                    </c:extLst>
                    <c:numCache>
                      <c:formatCode>General</c:formatCode>
                      <c:ptCount val="17"/>
                    </c:numCache>
                  </c:numRef>
                </c:val>
                <c:extLst xmlns:c15="http://schemas.microsoft.com/office/drawing/2012/chart">
                  <c:ext xmlns:c16="http://schemas.microsoft.com/office/drawing/2014/chart" uri="{C3380CC4-5D6E-409C-BE32-E72D297353CC}">
                    <c16:uniqueId val="{00000023-5A9F-47E7-822C-4D6A2D3AAC6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'3.TRATA MUJERES'!$Q$70</c15:sqref>
                        </c15:formulaRef>
                      </c:ext>
                    </c:extLst>
                    <c:strCache>
                      <c:ptCount val="1"/>
                      <c:pt idx="0">
                        <c:v>2019</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MUJERES'!$Q$71:$Q$120</c15:sqref>
                        </c15:fullRef>
                        <c15:formulaRef>
                          <c15:sqref>('3.TRATA MUJERES'!$Q$102:$Q$106,'3.TRATA MUJERES'!$Q$108:$Q$118,'3.TRATA MUJERES'!$Q$120)</c15:sqref>
                        </c15:formulaRef>
                      </c:ext>
                    </c:extLst>
                    <c:numCache>
                      <c:formatCode>General</c:formatCode>
                      <c:ptCount val="17"/>
                      <c:pt idx="0">
                        <c:v>92</c:v>
                      </c:pt>
                      <c:pt idx="1">
                        <c:v>44</c:v>
                      </c:pt>
                      <c:pt idx="2">
                        <c:v>10</c:v>
                      </c:pt>
                      <c:pt idx="3">
                        <c:v>22</c:v>
                      </c:pt>
                      <c:pt idx="4">
                        <c:v>3</c:v>
                      </c:pt>
                      <c:pt idx="5">
                        <c:v>3</c:v>
                      </c:pt>
                      <c:pt idx="6">
                        <c:v>1</c:v>
                      </c:pt>
                      <c:pt idx="7">
                        <c:v>33</c:v>
                      </c:pt>
                      <c:pt idx="8">
                        <c:v>6</c:v>
                      </c:pt>
                      <c:pt idx="9">
                        <c:v>0</c:v>
                      </c:pt>
                      <c:pt idx="10">
                        <c:v>4</c:v>
                      </c:pt>
                      <c:pt idx="11">
                        <c:v>1</c:v>
                      </c:pt>
                      <c:pt idx="12">
                        <c:v>0</c:v>
                      </c:pt>
                      <c:pt idx="13">
                        <c:v>1</c:v>
                      </c:pt>
                      <c:pt idx="14">
                        <c:v>4</c:v>
                      </c:pt>
                      <c:pt idx="15">
                        <c:v>2</c:v>
                      </c:pt>
                      <c:pt idx="16">
                        <c:v>31</c:v>
                      </c:pt>
                    </c:numCache>
                  </c:numRef>
                </c:val>
                <c:extLst xmlns:c15="http://schemas.microsoft.com/office/drawing/2012/chart">
                  <c:ext xmlns:c16="http://schemas.microsoft.com/office/drawing/2014/chart" uri="{C3380CC4-5D6E-409C-BE32-E72D297353CC}">
                    <c16:uniqueId val="{00000024-5A9F-47E7-822C-4D6A2D3AAC6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'3.TRATA MUJERES'!$R$70</c15:sqref>
                        </c15:formulaRef>
                      </c:ext>
                    </c:extLst>
                    <c:strCache>
                      <c:ptCount val="1"/>
                      <c:pt idx="0">
                        <c:v>2020</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'3.TRATA MUJERES'!$F$71:$F$120</c15:sqref>
                        </c15:fullRef>
                        <c15:formulaRef>
                          <c15:sqref>('3.TRATA MUJERES'!$F$102:$F$106,'3.TRATA MUJERES'!$F$108:$F$118,'3.TRATA MUJERES'!$F$120)</c15:sqref>
                        </c15:formulaRef>
                      </c:ext>
                    </c:extLst>
                    <c:strCache>
                      <c:ptCount val="17"/>
                      <c:pt idx="0">
                        <c:v>España</c:v>
                      </c:pt>
                      <c:pt idx="1">
                        <c:v>Colombia</c:v>
                      </c:pt>
                      <c:pt idx="2">
                        <c:v>Venezuela</c:v>
                      </c:pt>
                      <c:pt idx="3">
                        <c:v>Rumanía</c:v>
                      </c:pt>
                      <c:pt idx="4">
                        <c:v>Paraguay</c:v>
                      </c:pt>
                      <c:pt idx="5">
                        <c:v>Rep. Dominicana</c:v>
                      </c:pt>
                      <c:pt idx="6">
                        <c:v>Ecuador</c:v>
                      </c:pt>
                      <c:pt idx="7">
                        <c:v>China</c:v>
                      </c:pt>
                      <c:pt idx="8">
                        <c:v>Brasil</c:v>
                      </c:pt>
                      <c:pt idx="9">
                        <c:v>Marruecos</c:v>
                      </c:pt>
                      <c:pt idx="10">
                        <c:v>Argentina</c:v>
                      </c:pt>
                      <c:pt idx="11">
                        <c:v>Bolivia</c:v>
                      </c:pt>
                      <c:pt idx="12">
                        <c:v>Cuba</c:v>
                      </c:pt>
                      <c:pt idx="13">
                        <c:v>Francia</c:v>
                      </c:pt>
                      <c:pt idx="14">
                        <c:v>Portugal</c:v>
                      </c:pt>
                      <c:pt idx="15">
                        <c:v>Bulgaria</c:v>
                      </c:pt>
                      <c:pt idx="16">
                        <c:v>Resto de nacionalidades</c:v>
                      </c:pt>
                    </c:strCache>
                  </c:strRef>
                </c:cat>
                <c:val>
                  <c:numRef>
                    <c:extLst>
                      <c:ext xmlns:c15="http://schemas.microsoft.com/office/drawing/2012/chart" uri="{02D57815-91ED-43cb-92C2-25804820EDAC}">
                        <c15:fullRef>
                          <c15:sqref>'3.TRATA MUJERES'!$R$71:$R$120</c15:sqref>
                        </c15:fullRef>
                        <c15:formulaRef>
                          <c15:sqref>('3.TRATA MUJERES'!$R$102:$R$106,'3.TRATA MUJERES'!$R$108:$R$118,'3.TRATA MUJERES'!$R$120)</c15:sqref>
                        </c15:formulaRef>
                      </c:ext>
                    </c:extLst>
                    <c:numCache>
                      <c:formatCode>General</c:formatCode>
                      <c:ptCount val="17"/>
                      <c:pt idx="0">
                        <c:v>96</c:v>
                      </c:pt>
                      <c:pt idx="1">
                        <c:v>23</c:v>
                      </c:pt>
                      <c:pt idx="2">
                        <c:v>0</c:v>
                      </c:pt>
                      <c:pt idx="3">
                        <c:v>15</c:v>
                      </c:pt>
                      <c:pt idx="4">
                        <c:v>4</c:v>
                      </c:pt>
                      <c:pt idx="5">
                        <c:v>1</c:v>
                      </c:pt>
                      <c:pt idx="6">
                        <c:v>2</c:v>
                      </c:pt>
                      <c:pt idx="7">
                        <c:v>22</c:v>
                      </c:pt>
                      <c:pt idx="8">
                        <c:v>7</c:v>
                      </c:pt>
                      <c:pt idx="9">
                        <c:v>3</c:v>
                      </c:pt>
                      <c:pt idx="10">
                        <c:v>1</c:v>
                      </c:pt>
                      <c:pt idx="11">
                        <c:v>1</c:v>
                      </c:pt>
                      <c:pt idx="12">
                        <c:v>2</c:v>
                      </c:pt>
                      <c:pt idx="13">
                        <c:v>1</c:v>
                      </c:pt>
                      <c:pt idx="14">
                        <c:v>0</c:v>
                      </c:pt>
                      <c:pt idx="15">
                        <c:v>3</c:v>
                      </c:pt>
                      <c:pt idx="16">
                        <c:v>11</c:v>
                      </c:pt>
                    </c:numCache>
                  </c:numRef>
                </c:val>
                <c:extLst xmlns:c15="http://schemas.microsoft.com/office/drawing/2012/chart">
                  <c:ext xmlns:c16="http://schemas.microsoft.com/office/drawing/2014/chart" uri="{C3380CC4-5D6E-409C-BE32-E72D297353CC}">
                    <c16:uniqueId val="{00000025-5A9F-47E7-822C-4D6A2D3AAC6E}"/>
                  </c:ext>
                </c:extLst>
              </c15:ser>
            </c15:filteredBarSeries>
          </c:ext>
        </c:extLst>
      </c:barChart>
      <c:catAx>
        <c:axId val="8407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402815"/>
        <c:crosses val="autoZero"/>
        <c:auto val="1"/>
        <c:lblAlgn val="ctr"/>
        <c:lblOffset val="100"/>
        <c:noMultiLvlLbl val="0"/>
      </c:catAx>
      <c:valAx>
        <c:axId val="840281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407855"/>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0" baseline="0">
                <a:solidFill>
                  <a:sysClr val="windowText" lastClr="000000"/>
                </a:solidFill>
                <a:latin typeface="+mn-lt"/>
                <a:ea typeface="+mn-ea"/>
                <a:cs typeface="+mn-cs"/>
              </a:defRPr>
            </a:pPr>
            <a:r>
              <a:rPr lang="en-US" sz="1200" b="1" i="0" u="none" strike="noStrike" kern="1200" baseline="0">
                <a:solidFill>
                  <a:sysClr val="windowText" lastClr="000000"/>
                </a:solidFill>
                <a:latin typeface="+mn-lt"/>
                <a:ea typeface="+mn-ea"/>
                <a:cs typeface="+mn-cs"/>
              </a:rPr>
              <a:t>4.1 Víctimas de trata con fines de matrimonio forzado. España, 2016-2023</a:t>
            </a:r>
          </a:p>
        </c:rich>
      </c:tx>
      <c:overlay val="0"/>
      <c:spPr>
        <a:noFill/>
        <a:ln>
          <a:noFill/>
        </a:ln>
        <a:effectLst/>
      </c:spPr>
      <c:txPr>
        <a:bodyPr rot="0" spcFirstLastPara="1" vertOverflow="ellipsis" vert="horz" wrap="square" anchor="ctr" anchorCtr="1"/>
        <a:lstStyle/>
        <a:p>
          <a:pPr>
            <a:defRPr lang="en-US"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926277496578398E-2"/>
          <c:y val="0.13436213991769547"/>
          <c:w val="0.87366684107336057"/>
          <c:h val="0.66780499659764758"/>
        </c:manualLayout>
      </c:layout>
      <c:barChart>
        <c:barDir val="col"/>
        <c:grouping val="clustered"/>
        <c:varyColors val="0"/>
        <c:ser>
          <c:idx val="5"/>
          <c:order val="0"/>
          <c:tx>
            <c:strRef>
              <c:f>'4.MATRIMONIOS FORZADOS'!$D$8:$E$8</c:f>
              <c:strCache>
                <c:ptCount val="2"/>
                <c:pt idx="0">
                  <c:v>Menores</c:v>
                </c:pt>
                <c:pt idx="1">
                  <c:v>Niñas</c:v>
                </c:pt>
              </c:strCache>
            </c:strRef>
          </c:tx>
          <c:spPr>
            <a:solidFill>
              <a:schemeClr val="accent2">
                <a:lumMod val="60000"/>
                <a:lumOff val="40000"/>
              </a:schemeClr>
            </a:solidFill>
            <a:ln>
              <a:solidFill>
                <a:schemeClr val="accent2">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60000"/>
                        <a:lumOff val="40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FORZADOS'!$F$8:$S$8</c15:sqref>
                  </c15:fullRef>
                </c:ext>
              </c:extLst>
              <c:f>'4.MATRIMONIOS FORZADOS'!$L$8:$S$8</c:f>
              <c:numCache>
                <c:formatCode>General</c:formatCode>
                <c:ptCount val="8"/>
                <c:pt idx="0">
                  <c:v>4</c:v>
                </c:pt>
                <c:pt idx="1">
                  <c:v>3</c:v>
                </c:pt>
                <c:pt idx="2">
                  <c:v>1</c:v>
                </c:pt>
                <c:pt idx="3">
                  <c:v>2</c:v>
                </c:pt>
                <c:pt idx="4">
                  <c:v>2</c:v>
                </c:pt>
                <c:pt idx="5">
                  <c:v>2</c:v>
                </c:pt>
                <c:pt idx="6">
                  <c:v>1</c:v>
                </c:pt>
                <c:pt idx="7">
                  <c:v>2</c:v>
                </c:pt>
              </c:numCache>
            </c:numRef>
          </c:val>
          <c:extLst>
            <c:ext xmlns:c16="http://schemas.microsoft.com/office/drawing/2014/chart" uri="{C3380CC4-5D6E-409C-BE32-E72D297353CC}">
              <c16:uniqueId val="{00000000-7ED0-4C1E-AB26-EB807E372D32}"/>
            </c:ext>
          </c:extLst>
        </c:ser>
        <c:ser>
          <c:idx val="6"/>
          <c:order val="1"/>
          <c:tx>
            <c:strRef>
              <c:f>'4.MATRIMONIOS FORZADOS'!$D$9:$E$9</c:f>
              <c:strCache>
                <c:ptCount val="2"/>
                <c:pt idx="0">
                  <c:v>Menores</c:v>
                </c:pt>
                <c:pt idx="1">
                  <c:v>Niños</c:v>
                </c:pt>
              </c:strCache>
            </c:strRef>
          </c:tx>
          <c:spPr>
            <a:solidFill>
              <a:schemeClr val="accent3"/>
            </a:solidFill>
            <a:ln>
              <a:noFill/>
            </a:ln>
            <a:effectLst/>
          </c:spPr>
          <c:invertIfNegative val="0"/>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FORZADOS'!$F$9:$S$9</c15:sqref>
                  </c15:fullRef>
                </c:ext>
              </c:extLst>
              <c:f>'4.MATRIMONIOS FORZADOS'!$L$9:$S$9</c:f>
              <c:numCache>
                <c:formatCode>General</c:formatCode>
                <c:ptCount val="8"/>
                <c:pt idx="0">
                  <c:v>0</c:v>
                </c:pt>
                <c:pt idx="1">
                  <c:v>0</c:v>
                </c:pt>
                <c:pt idx="2">
                  <c:v>0</c:v>
                </c:pt>
                <c:pt idx="3" formatCode="0">
                  <c:v>0</c:v>
                </c:pt>
                <c:pt idx="4">
                  <c:v>0</c:v>
                </c:pt>
                <c:pt idx="5">
                  <c:v>0</c:v>
                </c:pt>
                <c:pt idx="6">
                  <c:v>0</c:v>
                </c:pt>
                <c:pt idx="7">
                  <c:v>0</c:v>
                </c:pt>
              </c:numCache>
            </c:numRef>
          </c:val>
          <c:extLst>
            <c:ext xmlns:c16="http://schemas.microsoft.com/office/drawing/2014/chart" uri="{C3380CC4-5D6E-409C-BE32-E72D297353CC}">
              <c16:uniqueId val="{00000001-7ED0-4C1E-AB26-EB807E372D32}"/>
            </c:ext>
          </c:extLst>
        </c:ser>
        <c:ser>
          <c:idx val="2"/>
          <c:order val="4"/>
          <c:tx>
            <c:strRef>
              <c:f>'4.MATRIMONIOS FORZADOS'!$D$5:$E$5</c:f>
              <c:strCache>
                <c:ptCount val="2"/>
                <c:pt idx="0">
                  <c:v>P. Adultas </c:v>
                </c:pt>
                <c:pt idx="1">
                  <c:v>Mujeres </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FORZADOS'!$F$5:$S$5</c15:sqref>
                  </c15:fullRef>
                </c:ext>
              </c:extLst>
              <c:f>'4.MATRIMONIOS FORZADOS'!$L$5:$S$5</c:f>
              <c:numCache>
                <c:formatCode>General</c:formatCode>
                <c:ptCount val="8"/>
                <c:pt idx="0">
                  <c:v>0</c:v>
                </c:pt>
                <c:pt idx="1">
                  <c:v>0</c:v>
                </c:pt>
                <c:pt idx="2">
                  <c:v>0</c:v>
                </c:pt>
                <c:pt idx="3">
                  <c:v>1</c:v>
                </c:pt>
                <c:pt idx="4">
                  <c:v>1</c:v>
                </c:pt>
                <c:pt idx="5">
                  <c:v>0</c:v>
                </c:pt>
                <c:pt idx="6">
                  <c:v>1</c:v>
                </c:pt>
                <c:pt idx="7">
                  <c:v>3</c:v>
                </c:pt>
              </c:numCache>
            </c:numRef>
          </c:val>
          <c:extLst>
            <c:ext xmlns:c16="http://schemas.microsoft.com/office/drawing/2014/chart" uri="{C3380CC4-5D6E-409C-BE32-E72D297353CC}">
              <c16:uniqueId val="{00000002-7ED0-4C1E-AB26-EB807E372D32}"/>
            </c:ext>
          </c:extLst>
        </c:ser>
        <c:ser>
          <c:idx val="3"/>
          <c:order val="5"/>
          <c:tx>
            <c:strRef>
              <c:f>'4.MATRIMONIOS FORZADOS'!$D$6:$E$6</c:f>
              <c:strCache>
                <c:ptCount val="2"/>
                <c:pt idx="0">
                  <c:v>P. Adultas </c:v>
                </c:pt>
                <c:pt idx="1">
                  <c:v>Hombres </c:v>
                </c:pt>
              </c:strCache>
            </c:strRef>
          </c:tx>
          <c:spPr>
            <a:solidFill>
              <a:schemeClr val="tx2"/>
            </a:solidFill>
            <a:ln>
              <a:solidFill>
                <a:schemeClr val="tx2"/>
              </a:solidFill>
            </a:ln>
            <a:effectLst/>
          </c:spPr>
          <c:invertIfNegative val="0"/>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FORZADOS'!$F$6:$S$6</c15:sqref>
                  </c15:fullRef>
                </c:ext>
              </c:extLst>
              <c:f>'4.MATRIMONIOS FORZADOS'!$L$6:$S$6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7ED0-4C1E-AB26-EB807E372D32}"/>
            </c:ext>
          </c:extLst>
        </c:ser>
        <c:dLbls>
          <c:showLegendKey val="0"/>
          <c:showVal val="0"/>
          <c:showCatName val="0"/>
          <c:showSerName val="0"/>
          <c:showPercent val="0"/>
          <c:showBubbleSize val="0"/>
        </c:dLbls>
        <c:gapWidth val="100"/>
        <c:axId val="1008873952"/>
        <c:axId val="1008874312"/>
        <c:extLst>
          <c:ext xmlns:c15="http://schemas.microsoft.com/office/drawing/2012/chart" uri="{02D57815-91ED-43cb-92C2-25804820EDAC}">
            <c15:filteredBarSeries>
              <c15:ser>
                <c:idx val="1"/>
                <c:order val="3"/>
                <c:tx>
                  <c:strRef>
                    <c:extLst>
                      <c:ext uri="{02D57815-91ED-43cb-92C2-25804820EDAC}">
                        <c15:formulaRef>
                          <c15:sqref>'4.MATRIMONIOS FORZADOS'!$D$4:$E$4</c15:sqref>
                        </c15:formulaRef>
                      </c:ext>
                    </c:extLst>
                    <c:strCache>
                      <c:ptCount val="2"/>
                      <c:pt idx="0">
                        <c:v>P. Adultas </c:v>
                      </c:pt>
                      <c:pt idx="1">
                        <c:v>Total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uri="{02D57815-91ED-43cb-92C2-25804820EDAC}">
                        <c15:fullRef>
                          <c15:sqref>'4.MATRIMONIOS FORZADOS'!$F$4:$S$4</c15:sqref>
                        </c15:fullRef>
                        <c15:formulaRef>
                          <c15:sqref>'4.MATRIMONIOS FORZADOS'!$L$4:$S$4</c15:sqref>
                        </c15:formulaRef>
                      </c:ext>
                    </c:extLst>
                    <c:numCache>
                      <c:formatCode>General</c:formatCode>
                      <c:ptCount val="8"/>
                      <c:pt idx="0">
                        <c:v>0</c:v>
                      </c:pt>
                      <c:pt idx="1">
                        <c:v>0</c:v>
                      </c:pt>
                      <c:pt idx="2">
                        <c:v>0</c:v>
                      </c:pt>
                      <c:pt idx="3">
                        <c:v>1</c:v>
                      </c:pt>
                      <c:pt idx="4">
                        <c:v>1</c:v>
                      </c:pt>
                      <c:pt idx="5">
                        <c:v>0</c:v>
                      </c:pt>
                      <c:pt idx="6">
                        <c:v>1</c:v>
                      </c:pt>
                      <c:pt idx="7">
                        <c:v>3</c:v>
                      </c:pt>
                    </c:numCache>
                  </c:numRef>
                </c:val>
                <c:extLst>
                  <c:ext xmlns:c16="http://schemas.microsoft.com/office/drawing/2014/chart" uri="{C3380CC4-5D6E-409C-BE32-E72D297353CC}">
                    <c16:uniqueId val="{00000005-7ED0-4C1E-AB26-EB807E372D32}"/>
                  </c:ext>
                </c:extLst>
              </c15:ser>
            </c15:filteredBarSeries>
            <c15:filteredBarSeries>
              <c15:ser>
                <c:idx val="4"/>
                <c:order val="6"/>
                <c:tx>
                  <c:strRef>
                    <c:extLst xmlns:c15="http://schemas.microsoft.com/office/drawing/2012/chart">
                      <c:ext xmlns:c15="http://schemas.microsoft.com/office/drawing/2012/chart" uri="{02D57815-91ED-43cb-92C2-25804820EDAC}">
                        <c15:formulaRef>
                          <c15:sqref>'4.MATRIMONIOS FORZADOS'!$D$7:$E$7</c15:sqref>
                        </c15:formulaRef>
                      </c:ext>
                    </c:extLst>
                    <c:strCache>
                      <c:ptCount val="2"/>
                      <c:pt idx="0">
                        <c:v>Menores</c:v>
                      </c:pt>
                      <c:pt idx="1">
                        <c:v>Total</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FORZADOS'!$F$7:$S$7</c15:sqref>
                        </c15:fullRef>
                        <c15:formulaRef>
                          <c15:sqref>'4.MATRIMONIOS FORZADOS'!$L$7:$S$7</c15:sqref>
                        </c15:formulaRef>
                      </c:ext>
                    </c:extLst>
                    <c:numCache>
                      <c:formatCode>General</c:formatCode>
                      <c:ptCount val="8"/>
                      <c:pt idx="0">
                        <c:v>4</c:v>
                      </c:pt>
                      <c:pt idx="1">
                        <c:v>3</c:v>
                      </c:pt>
                      <c:pt idx="2">
                        <c:v>1</c:v>
                      </c:pt>
                      <c:pt idx="3">
                        <c:v>2</c:v>
                      </c:pt>
                      <c:pt idx="4">
                        <c:v>2</c:v>
                      </c:pt>
                      <c:pt idx="5">
                        <c:v>2</c:v>
                      </c:pt>
                      <c:pt idx="6">
                        <c:v>1</c:v>
                      </c:pt>
                      <c:pt idx="7">
                        <c:v>2</c:v>
                      </c:pt>
                    </c:numCache>
                  </c:numRef>
                </c:val>
                <c:extLst xmlns:c15="http://schemas.microsoft.com/office/drawing/2012/chart">
                  <c:ext xmlns:c16="http://schemas.microsoft.com/office/drawing/2014/chart" uri="{C3380CC4-5D6E-409C-BE32-E72D297353CC}">
                    <c16:uniqueId val="{00000006-7ED0-4C1E-AB26-EB807E372D32}"/>
                  </c:ext>
                </c:extLst>
              </c15:ser>
            </c15:filteredBarSeries>
          </c:ext>
        </c:extLst>
      </c:barChart>
      <c:lineChart>
        <c:grouping val="standard"/>
        <c:varyColors val="0"/>
        <c:ser>
          <c:idx val="0"/>
          <c:order val="2"/>
          <c:tx>
            <c:strRef>
              <c:f>'4.MATRIMONIOS FORZADOS'!$D$3:$E$3</c:f>
              <c:strCache>
                <c:ptCount val="2"/>
                <c:pt idx="0">
                  <c:v>Total (Nº)</c:v>
                </c:pt>
              </c:strCache>
              <c:extLst xmlns:c15="http://schemas.microsoft.com/office/drawing/2012/chart"/>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dLbl>
              <c:idx val="0"/>
              <c:layout>
                <c:manualLayout>
                  <c:x val="-3.5862511551648386E-2"/>
                  <c:y val="-6.132963493199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D0-4C1E-AB26-EB807E372D32}"/>
                </c:ext>
              </c:extLst>
            </c:dLbl>
            <c:dLbl>
              <c:idx val="7"/>
              <c:layout>
                <c:manualLayout>
                  <c:x val="-3.3991091886015311E-3"/>
                  <c:y val="-2.04205440229062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D0-4C1E-AB26-EB807E372D3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FORZADOS'!$F$3:$S$3</c15:sqref>
                  </c15:fullRef>
                </c:ext>
              </c:extLst>
              <c:f>'4.MATRIMONIOS FORZADOS'!$L$3:$S$3</c:f>
              <c:numCache>
                <c:formatCode>General</c:formatCode>
                <c:ptCount val="8"/>
                <c:pt idx="0">
                  <c:v>4</c:v>
                </c:pt>
                <c:pt idx="1">
                  <c:v>3</c:v>
                </c:pt>
                <c:pt idx="2">
                  <c:v>1</c:v>
                </c:pt>
                <c:pt idx="3">
                  <c:v>3</c:v>
                </c:pt>
                <c:pt idx="4">
                  <c:v>3</c:v>
                </c:pt>
                <c:pt idx="5">
                  <c:v>2</c:v>
                </c:pt>
                <c:pt idx="6">
                  <c:v>2</c:v>
                </c:pt>
                <c:pt idx="7">
                  <c:v>5</c:v>
                </c:pt>
              </c:numCache>
            </c:numRef>
          </c:val>
          <c:smooth val="0"/>
          <c:extLst>
            <c:ext xmlns:c16="http://schemas.microsoft.com/office/drawing/2014/chart" uri="{C3380CC4-5D6E-409C-BE32-E72D297353CC}">
              <c16:uniqueId val="{00000004-7ED0-4C1E-AB26-EB807E372D32}"/>
            </c:ext>
          </c:extLst>
        </c:ser>
        <c:dLbls>
          <c:showLegendKey val="0"/>
          <c:showVal val="0"/>
          <c:showCatName val="0"/>
          <c:showSerName val="0"/>
          <c:showPercent val="0"/>
          <c:showBubbleSize val="0"/>
        </c:dLbls>
        <c:marker val="1"/>
        <c:smooth val="0"/>
        <c:axId val="964677648"/>
        <c:axId val="964680888"/>
      </c:lineChart>
      <c:catAx>
        <c:axId val="100887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8874312"/>
        <c:crosses val="autoZero"/>
        <c:auto val="1"/>
        <c:lblAlgn val="ctr"/>
        <c:lblOffset val="100"/>
        <c:noMultiLvlLbl val="0"/>
      </c:catAx>
      <c:valAx>
        <c:axId val="1008874312"/>
        <c:scaling>
          <c:orientation val="minMax"/>
          <c:max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8873952"/>
        <c:crosses val="autoZero"/>
        <c:crossBetween val="between"/>
      </c:valAx>
      <c:valAx>
        <c:axId val="96468088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64677648"/>
        <c:crosses val="max"/>
        <c:crossBetween val="between"/>
      </c:valAx>
      <c:catAx>
        <c:axId val="964677648"/>
        <c:scaling>
          <c:orientation val="minMax"/>
        </c:scaling>
        <c:delete val="1"/>
        <c:axPos val="b"/>
        <c:numFmt formatCode="General" sourceLinked="1"/>
        <c:majorTickMark val="out"/>
        <c:minorTickMark val="none"/>
        <c:tickLblPos val="nextTo"/>
        <c:crossAx val="964680888"/>
        <c:crosses val="autoZero"/>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r>
              <a:rPr lang="es-ES" sz="1200" b="1" i="0" u="none" strike="noStrike" kern="1200" spc="0" baseline="0">
                <a:solidFill>
                  <a:sysClr val="windowText" lastClr="000000"/>
                </a:solidFill>
                <a:latin typeface="+mn-lt"/>
                <a:ea typeface="+mn-ea"/>
                <a:cs typeface="+mn-cs"/>
              </a:rPr>
              <a:t>4.1 Nacionalidad de víctimas de trata con fines de matrimonio forzado. </a:t>
            </a:r>
          </a:p>
          <a:p>
            <a:pPr>
              <a:defRPr lang="es-ES" sz="1200" b="1">
                <a:solidFill>
                  <a:sysClr val="windowText" lastClr="000000"/>
                </a:solidFill>
              </a:defRPr>
            </a:pPr>
            <a:r>
              <a:rPr lang="es-ES" sz="1200" b="1" i="0" u="none" strike="noStrike" kern="1200" spc="0" baseline="0">
                <a:solidFill>
                  <a:sysClr val="windowText" lastClr="000000"/>
                </a:solidFill>
                <a:latin typeface="+mn-lt"/>
                <a:ea typeface="+mn-ea"/>
                <a:cs typeface="+mn-cs"/>
              </a:rPr>
              <a:t>España, desde 2016.</a:t>
            </a:r>
          </a:p>
        </c:rich>
      </c:tx>
      <c:overlay val="0"/>
      <c:spPr>
        <a:noFill/>
        <a:ln>
          <a:noFill/>
        </a:ln>
        <a:effectLst/>
      </c:spPr>
      <c:txPr>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8.1139920399128221E-2"/>
          <c:y val="0.19291731017351896"/>
          <c:w val="0.84979998177065796"/>
          <c:h val="0.52861528859161333"/>
        </c:manualLayout>
      </c:layout>
      <c:barChart>
        <c:barDir val="col"/>
        <c:grouping val="clustered"/>
        <c:varyColors val="0"/>
        <c:ser>
          <c:idx val="10"/>
          <c:order val="8"/>
          <c:tx>
            <c:strRef>
              <c:f>'4.MATRIMONIOS FORZADOS'!$D$13:$E$13</c:f>
              <c:strCache>
                <c:ptCount val="2"/>
                <c:pt idx="0">
                  <c:v>Nacionalidad</c:v>
                </c:pt>
                <c:pt idx="1">
                  <c:v>Bulgaria </c:v>
                </c:pt>
              </c:strCache>
            </c:strRef>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FORZADOS'!$F$13:$S$13</c15:sqref>
                  </c15:fullRef>
                </c:ext>
              </c:extLst>
              <c:f>'4.MATRIMONIOS FORZADOS'!$L$13:$S$13</c:f>
              <c:numCache>
                <c:formatCode>General</c:formatCode>
                <c:ptCount val="8"/>
                <c:pt idx="0">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535F-4DEF-A729-537086C4367A}"/>
            </c:ext>
          </c:extLst>
        </c:ser>
        <c:ser>
          <c:idx val="9"/>
          <c:order val="4"/>
          <c:tx>
            <c:strRef>
              <c:f>'4.MATRIMONIOS FORZADOS'!$D$12:$E$12</c:f>
              <c:strCache>
                <c:ptCount val="2"/>
                <c:pt idx="0">
                  <c:v>Nacionalidad</c:v>
                </c:pt>
                <c:pt idx="1">
                  <c:v>Rumanía</c:v>
                </c:pt>
              </c:strCache>
            </c:strRef>
          </c:tx>
          <c:spPr>
            <a:solidFill>
              <a:schemeClr val="accent6"/>
            </a:solidFill>
            <a:ln>
              <a:solidFill>
                <a:schemeClr val="accent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FORZADOS'!$F$12:$S$12</c15:sqref>
                  </c15:fullRef>
                </c:ext>
              </c:extLst>
              <c:f>'4.MATRIMONIOS FORZADOS'!$L$12:$S$12</c:f>
              <c:numCache>
                <c:formatCode>General</c:formatCode>
                <c:ptCount val="8"/>
                <c:pt idx="0">
                  <c:v>2</c:v>
                </c:pt>
                <c:pt idx="1">
                  <c:v>3</c:v>
                </c:pt>
                <c:pt idx="2">
                  <c:v>1</c:v>
                </c:pt>
                <c:pt idx="3">
                  <c:v>2</c:v>
                </c:pt>
                <c:pt idx="4">
                  <c:v>3</c:v>
                </c:pt>
                <c:pt idx="5">
                  <c:v>2</c:v>
                </c:pt>
                <c:pt idx="6">
                  <c:v>0</c:v>
                </c:pt>
                <c:pt idx="7">
                  <c:v>1</c:v>
                </c:pt>
              </c:numCache>
            </c:numRef>
          </c:val>
          <c:extLst>
            <c:ext xmlns:c16="http://schemas.microsoft.com/office/drawing/2014/chart" uri="{C3380CC4-5D6E-409C-BE32-E72D297353CC}">
              <c16:uniqueId val="{00000000-535F-4DEF-A729-537086C4367A}"/>
            </c:ext>
          </c:extLst>
        </c:ser>
        <c:ser>
          <c:idx val="8"/>
          <c:order val="5"/>
          <c:tx>
            <c:strRef>
              <c:f>'4.MATRIMONIOS FORZADOS'!$D$11:$E$11</c:f>
              <c:strCache>
                <c:ptCount val="2"/>
                <c:pt idx="0">
                  <c:v>Nacionalidad</c:v>
                </c:pt>
                <c:pt idx="1">
                  <c:v>Pakistán</c:v>
                </c:pt>
              </c:strCache>
            </c:strRef>
          </c:tx>
          <c:spPr>
            <a:solidFill>
              <a:schemeClr val="accent4"/>
            </a:solidFill>
            <a:ln>
              <a:solidFill>
                <a:schemeClr val="accent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4"/>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FORZADOS'!$F$11:$S$11</c15:sqref>
                  </c15:fullRef>
                </c:ext>
              </c:extLst>
              <c:f>'4.MATRIMONIOS FORZADOS'!$L$11:$S$11</c:f>
              <c:numCache>
                <c:formatCode>General</c:formatCode>
                <c:ptCount val="8"/>
                <c:pt idx="0">
                  <c:v>0</c:v>
                </c:pt>
                <c:pt idx="1">
                  <c:v>0</c:v>
                </c:pt>
                <c:pt idx="2">
                  <c:v>0</c:v>
                </c:pt>
                <c:pt idx="3" formatCode="0">
                  <c:v>1</c:v>
                </c:pt>
                <c:pt idx="4">
                  <c:v>0</c:v>
                </c:pt>
                <c:pt idx="5">
                  <c:v>0</c:v>
                </c:pt>
                <c:pt idx="6">
                  <c:v>1</c:v>
                </c:pt>
                <c:pt idx="7">
                  <c:v>2</c:v>
                </c:pt>
              </c:numCache>
            </c:numRef>
          </c:val>
          <c:extLst>
            <c:ext xmlns:c16="http://schemas.microsoft.com/office/drawing/2014/chart" uri="{C3380CC4-5D6E-409C-BE32-E72D297353CC}">
              <c16:uniqueId val="{00000001-535F-4DEF-A729-537086C4367A}"/>
            </c:ext>
          </c:extLst>
        </c:ser>
        <c:ser>
          <c:idx val="7"/>
          <c:order val="6"/>
          <c:tx>
            <c:strRef>
              <c:f>'4.MATRIMONIOS FORZADOS'!$D$10:$E$10</c:f>
              <c:strCache>
                <c:ptCount val="2"/>
                <c:pt idx="0">
                  <c:v>Nacionalidad</c:v>
                </c:pt>
                <c:pt idx="1">
                  <c:v>España</c:v>
                </c:pt>
              </c:strCache>
            </c:strRef>
          </c:tx>
          <c:spPr>
            <a:solidFill>
              <a:schemeClr val="accent3"/>
            </a:solidFill>
            <a:ln>
              <a:solidFill>
                <a:schemeClr val="accent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FORZADOS'!$F$10:$S$10</c15:sqref>
                  </c15:fullRef>
                </c:ext>
              </c:extLst>
              <c:f>'4.MATRIMONIOS FORZADOS'!$L$10:$S$10</c:f>
              <c:numCache>
                <c:formatCode>General</c:formatCode>
                <c:ptCount val="8"/>
                <c:pt idx="0">
                  <c:v>0</c:v>
                </c:pt>
                <c:pt idx="1">
                  <c:v>0</c:v>
                </c:pt>
                <c:pt idx="2">
                  <c:v>0</c:v>
                </c:pt>
                <c:pt idx="3" formatCode="0">
                  <c:v>0</c:v>
                </c:pt>
                <c:pt idx="4">
                  <c:v>0</c:v>
                </c:pt>
                <c:pt idx="5">
                  <c:v>0</c:v>
                </c:pt>
                <c:pt idx="6">
                  <c:v>1</c:v>
                </c:pt>
                <c:pt idx="7">
                  <c:v>0</c:v>
                </c:pt>
              </c:numCache>
            </c:numRef>
          </c:val>
          <c:extLst>
            <c:ext xmlns:c16="http://schemas.microsoft.com/office/drawing/2014/chart" uri="{C3380CC4-5D6E-409C-BE32-E72D297353CC}">
              <c16:uniqueId val="{00000002-535F-4DEF-A729-537086C4367A}"/>
            </c:ext>
          </c:extLst>
        </c:ser>
        <c:ser>
          <c:idx val="11"/>
          <c:order val="7"/>
          <c:tx>
            <c:strRef>
              <c:f>'4.MATRIMONIOS FORZADOS'!$D$14:$E$14</c:f>
              <c:strCache>
                <c:ptCount val="2"/>
                <c:pt idx="0">
                  <c:v>Nacionalidad</c:v>
                </c:pt>
                <c:pt idx="1">
                  <c:v>Marruecos</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FORZADOS'!$F$14:$S$14</c15:sqref>
                  </c15:fullRef>
                </c:ext>
              </c:extLst>
              <c:f>'4.MATRIMONIOS FORZADOS'!$L$14:$S$14</c:f>
              <c:numCache>
                <c:formatCode>General</c:formatCode>
                <c:ptCount val="8"/>
                <c:pt idx="0" formatCode="#,##0">
                  <c:v>1</c:v>
                </c:pt>
                <c:pt idx="1" formatCode="#,##0">
                  <c:v>0</c:v>
                </c:pt>
                <c:pt idx="2" formatCode="#,##0">
                  <c:v>0</c:v>
                </c:pt>
                <c:pt idx="3" formatCode="#,##0">
                  <c:v>0</c:v>
                </c:pt>
                <c:pt idx="4" formatCode="#,##0">
                  <c:v>0</c:v>
                </c:pt>
                <c:pt idx="5" formatCode="#,##0">
                  <c:v>0</c:v>
                </c:pt>
                <c:pt idx="6" formatCode="#,##0">
                  <c:v>0</c:v>
                </c:pt>
                <c:pt idx="7">
                  <c:v>2</c:v>
                </c:pt>
              </c:numCache>
            </c:numRef>
          </c:val>
          <c:extLst>
            <c:ext xmlns:c16="http://schemas.microsoft.com/office/drawing/2014/chart" uri="{C3380CC4-5D6E-409C-BE32-E72D297353CC}">
              <c16:uniqueId val="{00000003-535F-4DEF-A729-537086C4367A}"/>
            </c:ext>
          </c:extLst>
        </c:ser>
        <c:dLbls>
          <c:showLegendKey val="0"/>
          <c:showVal val="0"/>
          <c:showCatName val="0"/>
          <c:showSerName val="0"/>
          <c:showPercent val="0"/>
          <c:showBubbleSize val="0"/>
        </c:dLbls>
        <c:gapWidth val="100"/>
        <c:axId val="956207896"/>
        <c:axId val="956208976"/>
        <c:extLst>
          <c:ext xmlns:c15="http://schemas.microsoft.com/office/drawing/2012/chart" uri="{02D57815-91ED-43cb-92C2-25804820EDAC}">
            <c15:filteredBarSeries>
              <c15:ser>
                <c:idx val="1"/>
                <c:order val="1"/>
                <c:tx>
                  <c:strRef>
                    <c:extLst>
                      <c:ext uri="{02D57815-91ED-43cb-92C2-25804820EDAC}">
                        <c15:formulaRef>
                          <c15:sqref>'4.MATRIMONIOS FORZADOS'!$D$4:$E$4</c15:sqref>
                        </c15:formulaRef>
                      </c:ext>
                    </c:extLst>
                    <c:strCache>
                      <c:ptCount val="2"/>
                      <c:pt idx="0">
                        <c:v>P. Adultas </c:v>
                      </c:pt>
                      <c:pt idx="1">
                        <c:v>Total</c:v>
                      </c:pt>
                    </c:strCache>
                  </c:strRef>
                </c:tx>
                <c:spPr>
                  <a:solidFill>
                    <a:schemeClr val="accent5"/>
                  </a:solidFill>
                  <a:ln>
                    <a:noFill/>
                  </a:ln>
                  <a:effectLst/>
                </c:spPr>
                <c:invertIfNegative val="0"/>
                <c:cat>
                  <c:numRef>
                    <c:extLst>
                      <c:ex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uri="{02D57815-91ED-43cb-92C2-25804820EDAC}">
                        <c15:fullRef>
                          <c15:sqref>'4.MATRIMONIOS FORZADOS'!$F$4:$S$4</c15:sqref>
                        </c15:fullRef>
                        <c15:formulaRef>
                          <c15:sqref>'4.MATRIMONIOS FORZADOS'!$L$4:$S$4</c15:sqref>
                        </c15:formulaRef>
                      </c:ext>
                    </c:extLst>
                    <c:numCache>
                      <c:formatCode>General</c:formatCode>
                      <c:ptCount val="8"/>
                      <c:pt idx="0">
                        <c:v>0</c:v>
                      </c:pt>
                      <c:pt idx="1">
                        <c:v>0</c:v>
                      </c:pt>
                      <c:pt idx="2">
                        <c:v>0</c:v>
                      </c:pt>
                      <c:pt idx="3">
                        <c:v>1</c:v>
                      </c:pt>
                      <c:pt idx="4">
                        <c:v>1</c:v>
                      </c:pt>
                      <c:pt idx="5">
                        <c:v>0</c:v>
                      </c:pt>
                      <c:pt idx="6">
                        <c:v>1</c:v>
                      </c:pt>
                      <c:pt idx="7">
                        <c:v>3</c:v>
                      </c:pt>
                    </c:numCache>
                  </c:numRef>
                </c:val>
                <c:extLst>
                  <c:ext xmlns:c16="http://schemas.microsoft.com/office/drawing/2014/chart" uri="{C3380CC4-5D6E-409C-BE32-E72D297353CC}">
                    <c16:uniqueId val="{00000006-535F-4DEF-A729-537086C4367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'4.MATRIMONIOS FORZADOS'!$D$5:$E$5</c15:sqref>
                        </c15:formulaRef>
                      </c:ext>
                    </c:extLst>
                    <c:strCache>
                      <c:ptCount val="2"/>
                      <c:pt idx="0">
                        <c:v>P. Adultas </c:v>
                      </c:pt>
                      <c:pt idx="1">
                        <c:v>Mujeres </c:v>
                      </c:pt>
                    </c:strCache>
                  </c:strRef>
                </c:tx>
                <c:spPr>
                  <a:solidFill>
                    <a:schemeClr val="accent4"/>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FORZADOS'!$F$5:$S$5</c15:sqref>
                        </c15:fullRef>
                        <c15:formulaRef>
                          <c15:sqref>'4.MATRIMONIOS FORZADOS'!$L$5:$S$5</c15:sqref>
                        </c15:formulaRef>
                      </c:ext>
                    </c:extLst>
                    <c:numCache>
                      <c:formatCode>General</c:formatCode>
                      <c:ptCount val="8"/>
                      <c:pt idx="0">
                        <c:v>0</c:v>
                      </c:pt>
                      <c:pt idx="1">
                        <c:v>0</c:v>
                      </c:pt>
                      <c:pt idx="2">
                        <c:v>0</c:v>
                      </c:pt>
                      <c:pt idx="3">
                        <c:v>1</c:v>
                      </c:pt>
                      <c:pt idx="4">
                        <c:v>1</c:v>
                      </c:pt>
                      <c:pt idx="5">
                        <c:v>0</c:v>
                      </c:pt>
                      <c:pt idx="6">
                        <c:v>1</c:v>
                      </c:pt>
                      <c:pt idx="7">
                        <c:v>3</c:v>
                      </c:pt>
                    </c:numCache>
                  </c:numRef>
                </c:val>
                <c:extLst xmlns:c15="http://schemas.microsoft.com/office/drawing/2012/chart">
                  <c:ext xmlns:c16="http://schemas.microsoft.com/office/drawing/2014/chart" uri="{C3380CC4-5D6E-409C-BE32-E72D297353CC}">
                    <c16:uniqueId val="{00000007-535F-4DEF-A729-537086C4367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'4.MATRIMONIOS FORZADOS'!$D$6:$E$6</c15:sqref>
                        </c15:formulaRef>
                      </c:ext>
                    </c:extLst>
                    <c:strCache>
                      <c:ptCount val="2"/>
                      <c:pt idx="0">
                        <c:v>P. Adultas </c:v>
                      </c:pt>
                      <c:pt idx="1">
                        <c:v>Hombres </c:v>
                      </c:pt>
                    </c:strCache>
                  </c:strRef>
                </c:tx>
                <c:spPr>
                  <a:solidFill>
                    <a:schemeClr val="accent6">
                      <a:lumMod val="6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FORZADOS'!$F$6:$S$6</c15:sqref>
                        </c15:fullRef>
                        <c15:formulaRef>
                          <c15:sqref>'4.MATRIMONIOS FORZADOS'!$L$6:$S$6</c15:sqref>
                        </c15:formulaRef>
                      </c:ext>
                    </c:extLst>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8-535F-4DEF-A729-537086C4367A}"/>
                  </c:ext>
                </c:extLst>
              </c15:ser>
            </c15:filteredBarSeries>
            <c15:filteredBarSeries>
              <c15:ser>
                <c:idx val="4"/>
                <c:order val="9"/>
                <c:tx>
                  <c:strRef>
                    <c:extLst xmlns:c15="http://schemas.microsoft.com/office/drawing/2012/chart">
                      <c:ext xmlns:c15="http://schemas.microsoft.com/office/drawing/2012/chart" uri="{02D57815-91ED-43cb-92C2-25804820EDAC}">
                        <c15:formulaRef>
                          <c15:sqref>'4.MATRIMONIOS FORZADOS'!$D$7:$E$7</c15:sqref>
                        </c15:formulaRef>
                      </c:ext>
                    </c:extLst>
                    <c:strCache>
                      <c:ptCount val="2"/>
                      <c:pt idx="0">
                        <c:v>Menores</c:v>
                      </c:pt>
                      <c:pt idx="1">
                        <c:v>Total</c:v>
                      </c:pt>
                    </c:strCache>
                  </c:strRef>
                </c:tx>
                <c:spPr>
                  <a:solidFill>
                    <a:schemeClr val="accent5">
                      <a:lumMod val="6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FORZADOS'!$F$7:$S$7</c15:sqref>
                        </c15:fullRef>
                        <c15:formulaRef>
                          <c15:sqref>'4.MATRIMONIOS FORZADOS'!$L$7:$S$7</c15:sqref>
                        </c15:formulaRef>
                      </c:ext>
                    </c:extLst>
                    <c:numCache>
                      <c:formatCode>General</c:formatCode>
                      <c:ptCount val="8"/>
                      <c:pt idx="0">
                        <c:v>4</c:v>
                      </c:pt>
                      <c:pt idx="1">
                        <c:v>3</c:v>
                      </c:pt>
                      <c:pt idx="2">
                        <c:v>1</c:v>
                      </c:pt>
                      <c:pt idx="3">
                        <c:v>2</c:v>
                      </c:pt>
                      <c:pt idx="4">
                        <c:v>2</c:v>
                      </c:pt>
                      <c:pt idx="5">
                        <c:v>2</c:v>
                      </c:pt>
                      <c:pt idx="6">
                        <c:v>1</c:v>
                      </c:pt>
                      <c:pt idx="7">
                        <c:v>2</c:v>
                      </c:pt>
                    </c:numCache>
                  </c:numRef>
                </c:val>
                <c:extLst xmlns:c15="http://schemas.microsoft.com/office/drawing/2012/chart">
                  <c:ext xmlns:c16="http://schemas.microsoft.com/office/drawing/2014/chart" uri="{C3380CC4-5D6E-409C-BE32-E72D297353CC}">
                    <c16:uniqueId val="{00000009-535F-4DEF-A729-537086C4367A}"/>
                  </c:ext>
                </c:extLst>
              </c15:ser>
            </c15:filteredBarSeries>
            <c15:filteredBarSeries>
              <c15:ser>
                <c:idx val="5"/>
                <c:order val="10"/>
                <c:tx>
                  <c:strRef>
                    <c:extLst xmlns:c15="http://schemas.microsoft.com/office/drawing/2012/chart">
                      <c:ext xmlns:c15="http://schemas.microsoft.com/office/drawing/2012/chart" uri="{02D57815-91ED-43cb-92C2-25804820EDAC}">
                        <c15:formulaRef>
                          <c15:sqref>'4.MATRIMONIOS FORZADOS'!$D$8:$E$8</c15:sqref>
                        </c15:formulaRef>
                      </c:ext>
                    </c:extLst>
                    <c:strCache>
                      <c:ptCount val="2"/>
                      <c:pt idx="0">
                        <c:v>Menores</c:v>
                      </c:pt>
                      <c:pt idx="1">
                        <c:v>Niñas</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FORZADOS'!$F$8:$S$8</c15:sqref>
                        </c15:fullRef>
                        <c15:formulaRef>
                          <c15:sqref>'4.MATRIMONIOS FORZADOS'!$L$8:$S$8</c15:sqref>
                        </c15:formulaRef>
                      </c:ext>
                    </c:extLst>
                    <c:numCache>
                      <c:formatCode>General</c:formatCode>
                      <c:ptCount val="8"/>
                      <c:pt idx="0">
                        <c:v>4</c:v>
                      </c:pt>
                      <c:pt idx="1">
                        <c:v>3</c:v>
                      </c:pt>
                      <c:pt idx="2">
                        <c:v>1</c:v>
                      </c:pt>
                      <c:pt idx="3">
                        <c:v>2</c:v>
                      </c:pt>
                      <c:pt idx="4">
                        <c:v>2</c:v>
                      </c:pt>
                      <c:pt idx="5">
                        <c:v>2</c:v>
                      </c:pt>
                      <c:pt idx="6">
                        <c:v>1</c:v>
                      </c:pt>
                      <c:pt idx="7">
                        <c:v>2</c:v>
                      </c:pt>
                    </c:numCache>
                  </c:numRef>
                </c:val>
                <c:extLst xmlns:c15="http://schemas.microsoft.com/office/drawing/2012/chart">
                  <c:ext xmlns:c16="http://schemas.microsoft.com/office/drawing/2014/chart" uri="{C3380CC4-5D6E-409C-BE32-E72D297353CC}">
                    <c16:uniqueId val="{0000000A-535F-4DEF-A729-537086C4367A}"/>
                  </c:ext>
                </c:extLst>
              </c15:ser>
            </c15:filteredBarSeries>
            <c15:filteredBarSeries>
              <c15:ser>
                <c:idx val="6"/>
                <c:order val="11"/>
                <c:tx>
                  <c:strRef>
                    <c:extLst xmlns:c15="http://schemas.microsoft.com/office/drawing/2012/chart">
                      <c:ext xmlns:c15="http://schemas.microsoft.com/office/drawing/2012/chart" uri="{02D57815-91ED-43cb-92C2-25804820EDAC}">
                        <c15:formulaRef>
                          <c15:sqref>'4.MATRIMONIOS FORZADOS'!$D$9:$E$9</c15:sqref>
                        </c15:formulaRef>
                      </c:ext>
                    </c:extLst>
                    <c:strCache>
                      <c:ptCount val="2"/>
                      <c:pt idx="0">
                        <c:v>Menores</c:v>
                      </c:pt>
                      <c:pt idx="1">
                        <c:v>Niños</c:v>
                      </c:pt>
                    </c:strCache>
                  </c:strRef>
                </c:tx>
                <c:spPr>
                  <a:solidFill>
                    <a:schemeClr val="accent6">
                      <a:lumMod val="80000"/>
                      <a:lumOff val="2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FORZADOS'!$F$9:$S$9</c15:sqref>
                        </c15:fullRef>
                        <c15:formulaRef>
                          <c15:sqref>'4.MATRIMONIOS FORZADOS'!$L$9:$S$9</c15:sqref>
                        </c15:formulaRef>
                      </c:ext>
                    </c:extLst>
                    <c:numCache>
                      <c:formatCode>General</c:formatCode>
                      <c:ptCount val="8"/>
                      <c:pt idx="0">
                        <c:v>0</c:v>
                      </c:pt>
                      <c:pt idx="1">
                        <c:v>0</c:v>
                      </c:pt>
                      <c:pt idx="2">
                        <c:v>0</c:v>
                      </c:pt>
                      <c:pt idx="3" formatCode="0">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B-535F-4DEF-A729-537086C4367A}"/>
                  </c:ext>
                </c:extLst>
              </c15:ser>
            </c15:filteredBarSeries>
          </c:ext>
        </c:extLst>
      </c:barChart>
      <c:lineChart>
        <c:grouping val="stacked"/>
        <c:varyColors val="0"/>
        <c:ser>
          <c:idx val="0"/>
          <c:order val="0"/>
          <c:tx>
            <c:strRef>
              <c:f>'4.MATRIMONIOS FORZADOS'!$D$3:$E$3</c:f>
              <c:strCache>
                <c:ptCount val="2"/>
                <c:pt idx="0">
                  <c:v>Total (Nº)</c:v>
                </c:pt>
              </c:strCache>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dLbl>
              <c:idx val="0"/>
              <c:layout>
                <c:manualLayout>
                  <c:x val="-4.3473288975369506E-2"/>
                  <c:y val="-2.51950444267861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35F-4DEF-A729-537086C4367A}"/>
                </c:ext>
              </c:extLst>
            </c:dLbl>
            <c:dLbl>
              <c:idx val="7"/>
              <c:layout>
                <c:manualLayout>
                  <c:x val="-3.3969470753361596E-3"/>
                  <c:y val="-2.97822003900888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35F-4DEF-A729-537086C4367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FORZADOS'!$F$3:$S$3</c15:sqref>
                  </c15:fullRef>
                </c:ext>
              </c:extLst>
              <c:f>'4.MATRIMONIOS FORZADOS'!$L$3:$S$3</c:f>
              <c:numCache>
                <c:formatCode>General</c:formatCode>
                <c:ptCount val="8"/>
                <c:pt idx="0">
                  <c:v>4</c:v>
                </c:pt>
                <c:pt idx="1">
                  <c:v>3</c:v>
                </c:pt>
                <c:pt idx="2">
                  <c:v>1</c:v>
                </c:pt>
                <c:pt idx="3">
                  <c:v>3</c:v>
                </c:pt>
                <c:pt idx="4">
                  <c:v>3</c:v>
                </c:pt>
                <c:pt idx="5">
                  <c:v>2</c:v>
                </c:pt>
                <c:pt idx="6">
                  <c:v>2</c:v>
                </c:pt>
                <c:pt idx="7">
                  <c:v>5</c:v>
                </c:pt>
              </c:numCache>
            </c:numRef>
          </c:val>
          <c:smooth val="0"/>
          <c:extLst>
            <c:ext xmlns:c16="http://schemas.microsoft.com/office/drawing/2014/chart" uri="{C3380CC4-5D6E-409C-BE32-E72D297353CC}">
              <c16:uniqueId val="{00000005-535F-4DEF-A729-537086C4367A}"/>
            </c:ext>
          </c:extLst>
        </c:ser>
        <c:dLbls>
          <c:showLegendKey val="0"/>
          <c:showVal val="0"/>
          <c:showCatName val="0"/>
          <c:showSerName val="0"/>
          <c:showPercent val="0"/>
          <c:showBubbleSize val="0"/>
        </c:dLbls>
        <c:marker val="1"/>
        <c:smooth val="0"/>
        <c:axId val="1008803752"/>
        <c:axId val="1008810232"/>
      </c:lineChart>
      <c:catAx>
        <c:axId val="956207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56208976"/>
        <c:crosses val="autoZero"/>
        <c:auto val="1"/>
        <c:lblAlgn val="ctr"/>
        <c:lblOffset val="100"/>
        <c:noMultiLvlLbl val="0"/>
      </c:catAx>
      <c:valAx>
        <c:axId val="956208976"/>
        <c:scaling>
          <c:orientation val="minMax"/>
          <c:max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56207896"/>
        <c:crosses val="autoZero"/>
        <c:crossBetween val="between"/>
      </c:valAx>
      <c:valAx>
        <c:axId val="10088102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08803752"/>
        <c:crosses val="max"/>
        <c:crossBetween val="between"/>
      </c:valAx>
      <c:catAx>
        <c:axId val="1008803752"/>
        <c:scaling>
          <c:orientation val="minMax"/>
        </c:scaling>
        <c:delete val="1"/>
        <c:axPos val="b"/>
        <c:numFmt formatCode="General" sourceLinked="1"/>
        <c:majorTickMark val="out"/>
        <c:minorTickMark val="none"/>
        <c:tickLblPos val="nextTo"/>
        <c:crossAx val="1008810232"/>
        <c:crosses val="autoZero"/>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8.1161312813287756E-2"/>
          <c:y val="0.82666058155189692"/>
          <c:w val="0.86063655689395402"/>
          <c:h val="0.14614908935591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r>
              <a:rPr lang="es-ES" sz="1200" b="1" i="0" u="none" strike="noStrike" kern="1200" spc="0" baseline="0">
                <a:solidFill>
                  <a:sysClr val="windowText" lastClr="000000"/>
                </a:solidFill>
                <a:latin typeface="+mn-lt"/>
                <a:ea typeface="+mn-ea"/>
                <a:cs typeface="+mn-cs"/>
              </a:rPr>
              <a:t>4.2. Personas detenidas por matrimonio forzado España, desde 2018.</a:t>
            </a:r>
          </a:p>
        </c:rich>
      </c:tx>
      <c:overlay val="0"/>
      <c:spPr>
        <a:noFill/>
        <a:ln>
          <a:noFill/>
        </a:ln>
        <a:effectLst/>
      </c:spPr>
      <c:txPr>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5.1207213634644998E-2"/>
          <c:y val="0.14807692307692305"/>
          <c:w val="0.91081810471354008"/>
          <c:h val="0.66357527424456564"/>
        </c:manualLayout>
      </c:layout>
      <c:barChart>
        <c:barDir val="col"/>
        <c:grouping val="stacked"/>
        <c:varyColors val="0"/>
        <c:ser>
          <c:idx val="1"/>
          <c:order val="1"/>
          <c:tx>
            <c:strRef>
              <c:f>'4.MATRIMONIOS FORZADOS'!$D$18</c:f>
              <c:strCache>
                <c:ptCount val="1"/>
                <c:pt idx="0">
                  <c:v>Mujeres</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FORZADOS'!$E$16:$S$16</c15:sqref>
                  </c15:fullRef>
                </c:ext>
              </c:extLst>
              <c:f>'4.MATRIMONIOS FORZADOS'!$N$16:$S$16</c:f>
              <c:numCache>
                <c:formatCode>General</c:formatCode>
                <c:ptCount val="6"/>
                <c:pt idx="0">
                  <c:v>2018</c:v>
                </c:pt>
                <c:pt idx="1">
                  <c:v>2019</c:v>
                </c:pt>
                <c:pt idx="2">
                  <c:v>2020</c:v>
                </c:pt>
                <c:pt idx="3">
                  <c:v>2021</c:v>
                </c:pt>
                <c:pt idx="4">
                  <c:v>2022</c:v>
                </c:pt>
                <c:pt idx="5">
                  <c:v>2023</c:v>
                </c:pt>
              </c:numCache>
            </c:numRef>
          </c:cat>
          <c:val>
            <c:numRef>
              <c:extLst>
                <c:ext xmlns:c15="http://schemas.microsoft.com/office/drawing/2012/chart" uri="{02D57815-91ED-43cb-92C2-25804820EDAC}">
                  <c15:fullRef>
                    <c15:sqref>'4.MATRIMONIOS FORZADOS'!$E$18:$S$18</c15:sqref>
                  </c15:fullRef>
                </c:ext>
              </c:extLst>
              <c:f>'4.MATRIMONIOS FORZADOS'!$N$18:$S$18</c:f>
              <c:numCache>
                <c:formatCode>General</c:formatCode>
                <c:ptCount val="6"/>
                <c:pt idx="0">
                  <c:v>1</c:v>
                </c:pt>
                <c:pt idx="1">
                  <c:v>3</c:v>
                </c:pt>
                <c:pt idx="2">
                  <c:v>4</c:v>
                </c:pt>
                <c:pt idx="3">
                  <c:v>3</c:v>
                </c:pt>
                <c:pt idx="4">
                  <c:v>1</c:v>
                </c:pt>
                <c:pt idx="5">
                  <c:v>5</c:v>
                </c:pt>
              </c:numCache>
            </c:numRef>
          </c:val>
          <c:extLst>
            <c:ext xmlns:c16="http://schemas.microsoft.com/office/drawing/2014/chart" uri="{C3380CC4-5D6E-409C-BE32-E72D297353CC}">
              <c16:uniqueId val="{00000000-5DDE-4958-B7A8-A6DABEC04FA0}"/>
            </c:ext>
          </c:extLst>
        </c:ser>
        <c:ser>
          <c:idx val="2"/>
          <c:order val="2"/>
          <c:tx>
            <c:strRef>
              <c:f>'4.MATRIMONIOS FORZADOS'!$D$19</c:f>
              <c:strCache>
                <c:ptCount val="1"/>
                <c:pt idx="0">
                  <c:v>Hombres</c:v>
                </c:pt>
              </c:strCache>
            </c:strRef>
          </c:tx>
          <c:spPr>
            <a:solidFill>
              <a:schemeClr val="accent3"/>
            </a:solidFill>
            <a:ln>
              <a:solidFill>
                <a:schemeClr val="accent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FORZADOS'!$E$16:$S$16</c15:sqref>
                  </c15:fullRef>
                </c:ext>
              </c:extLst>
              <c:f>'4.MATRIMONIOS FORZADOS'!$N$16:$S$16</c:f>
              <c:numCache>
                <c:formatCode>General</c:formatCode>
                <c:ptCount val="6"/>
                <c:pt idx="0">
                  <c:v>2018</c:v>
                </c:pt>
                <c:pt idx="1">
                  <c:v>2019</c:v>
                </c:pt>
                <c:pt idx="2">
                  <c:v>2020</c:v>
                </c:pt>
                <c:pt idx="3">
                  <c:v>2021</c:v>
                </c:pt>
                <c:pt idx="4">
                  <c:v>2022</c:v>
                </c:pt>
                <c:pt idx="5">
                  <c:v>2023</c:v>
                </c:pt>
              </c:numCache>
            </c:numRef>
          </c:cat>
          <c:val>
            <c:numRef>
              <c:extLst>
                <c:ext xmlns:c15="http://schemas.microsoft.com/office/drawing/2012/chart" uri="{02D57815-91ED-43cb-92C2-25804820EDAC}">
                  <c15:fullRef>
                    <c15:sqref>'4.MATRIMONIOS FORZADOS'!$E$19:$S$19</c15:sqref>
                  </c15:fullRef>
                </c:ext>
              </c:extLst>
              <c:f>'4.MATRIMONIOS FORZADOS'!$N$19:$S$19</c:f>
              <c:numCache>
                <c:formatCode>General</c:formatCode>
                <c:ptCount val="6"/>
                <c:pt idx="0">
                  <c:v>1</c:v>
                </c:pt>
                <c:pt idx="1">
                  <c:v>4</c:v>
                </c:pt>
                <c:pt idx="2">
                  <c:v>6</c:v>
                </c:pt>
                <c:pt idx="3">
                  <c:v>5</c:v>
                </c:pt>
                <c:pt idx="4">
                  <c:v>4</c:v>
                </c:pt>
                <c:pt idx="5">
                  <c:v>7</c:v>
                </c:pt>
              </c:numCache>
            </c:numRef>
          </c:val>
          <c:extLst>
            <c:ext xmlns:c16="http://schemas.microsoft.com/office/drawing/2014/chart" uri="{C3380CC4-5D6E-409C-BE32-E72D297353CC}">
              <c16:uniqueId val="{00000001-5DDE-4958-B7A8-A6DABEC04FA0}"/>
            </c:ext>
          </c:extLst>
        </c:ser>
        <c:dLbls>
          <c:showLegendKey val="0"/>
          <c:showVal val="0"/>
          <c:showCatName val="0"/>
          <c:showSerName val="0"/>
          <c:showPercent val="0"/>
          <c:showBubbleSize val="0"/>
        </c:dLbls>
        <c:gapWidth val="219"/>
        <c:overlap val="100"/>
        <c:axId val="1236458960"/>
        <c:axId val="1236457160"/>
      </c:barChart>
      <c:lineChart>
        <c:grouping val="standard"/>
        <c:varyColors val="0"/>
        <c:ser>
          <c:idx val="0"/>
          <c:order val="0"/>
          <c:tx>
            <c:strRef>
              <c:f>'4.MATRIMONIOS FORZADOS'!$D$17</c:f>
              <c:strCache>
                <c:ptCount val="1"/>
                <c:pt idx="0">
                  <c:v>Total (Nº)</c:v>
                </c:pt>
              </c:strCache>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FORZADOS'!$E$16:$S$16</c15:sqref>
                  </c15:fullRef>
                </c:ext>
              </c:extLst>
              <c:f>'4.MATRIMONIOS FORZADOS'!$N$16:$S$16</c:f>
              <c:numCache>
                <c:formatCode>General</c:formatCode>
                <c:ptCount val="6"/>
                <c:pt idx="0">
                  <c:v>2018</c:v>
                </c:pt>
                <c:pt idx="1">
                  <c:v>2019</c:v>
                </c:pt>
                <c:pt idx="2">
                  <c:v>2020</c:v>
                </c:pt>
                <c:pt idx="3">
                  <c:v>2021</c:v>
                </c:pt>
                <c:pt idx="4">
                  <c:v>2022</c:v>
                </c:pt>
                <c:pt idx="5">
                  <c:v>2023</c:v>
                </c:pt>
              </c:numCache>
            </c:numRef>
          </c:cat>
          <c:val>
            <c:numRef>
              <c:extLst>
                <c:ext xmlns:c15="http://schemas.microsoft.com/office/drawing/2012/chart" uri="{02D57815-91ED-43cb-92C2-25804820EDAC}">
                  <c15:fullRef>
                    <c15:sqref>'4.MATRIMONIOS FORZADOS'!$E$17:$S$17</c15:sqref>
                  </c15:fullRef>
                </c:ext>
              </c:extLst>
              <c:f>'4.MATRIMONIOS FORZADOS'!$N$17:$S$17</c:f>
              <c:numCache>
                <c:formatCode>General</c:formatCode>
                <c:ptCount val="6"/>
                <c:pt idx="0">
                  <c:v>2</c:v>
                </c:pt>
                <c:pt idx="1">
                  <c:v>7</c:v>
                </c:pt>
                <c:pt idx="2">
                  <c:v>10</c:v>
                </c:pt>
                <c:pt idx="3">
                  <c:v>8</c:v>
                </c:pt>
                <c:pt idx="4">
                  <c:v>5</c:v>
                </c:pt>
                <c:pt idx="5">
                  <c:v>12</c:v>
                </c:pt>
              </c:numCache>
            </c:numRef>
          </c:val>
          <c:smooth val="0"/>
          <c:extLst>
            <c:ext xmlns:c16="http://schemas.microsoft.com/office/drawing/2014/chart" uri="{C3380CC4-5D6E-409C-BE32-E72D297353CC}">
              <c16:uniqueId val="{00000002-5DDE-4958-B7A8-A6DABEC04FA0}"/>
            </c:ext>
          </c:extLst>
        </c:ser>
        <c:dLbls>
          <c:showLegendKey val="0"/>
          <c:showVal val="1"/>
          <c:showCatName val="0"/>
          <c:showSerName val="0"/>
          <c:showPercent val="0"/>
          <c:showBubbleSize val="0"/>
        </c:dLbls>
        <c:marker val="1"/>
        <c:smooth val="0"/>
        <c:axId val="1236458960"/>
        <c:axId val="1236457160"/>
      </c:lineChart>
      <c:catAx>
        <c:axId val="123645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36457160"/>
        <c:crosses val="autoZero"/>
        <c:auto val="1"/>
        <c:lblAlgn val="ctr"/>
        <c:lblOffset val="100"/>
        <c:noMultiLvlLbl val="0"/>
      </c:catAx>
      <c:valAx>
        <c:axId val="1236457160"/>
        <c:scaling>
          <c:orientation val="minMax"/>
          <c:max val="16"/>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36458960"/>
        <c:crosses val="autoZero"/>
        <c:crossBetween val="between"/>
        <c:majorUnit val="2"/>
      </c:val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s-ES" sz="1050" baseline="0">
                <a:solidFill>
                  <a:sysClr val="windowText" lastClr="000000"/>
                </a:solidFill>
              </a:rPr>
              <a:t>1.23. Dispositivos electrónicos de seguimiento de prohibiciones de aproximación a víctimas de violencia de género activos en la CAM. 2009-2023.</a:t>
            </a:r>
          </a:p>
        </c:rich>
      </c:tx>
      <c:layout>
        <c:manualLayout>
          <c:xMode val="edge"/>
          <c:yMode val="edge"/>
          <c:x val="0.11132893179956452"/>
          <c:y val="3.9396064666717065E-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8370864448127955E-2"/>
          <c:y val="0.19816148232891312"/>
          <c:w val="0.87748798457738464"/>
          <c:h val="0.71044680558019957"/>
        </c:manualLayout>
      </c:layout>
      <c:lineChart>
        <c:grouping val="standard"/>
        <c:varyColors val="0"/>
        <c:ser>
          <c:idx val="0"/>
          <c:order val="0"/>
          <c:spPr>
            <a:ln w="12700" cap="flat" cmpd="sng" algn="ctr">
              <a:solidFill>
                <a:schemeClr val="accent1"/>
              </a:solidFill>
              <a:prstDash val="solid"/>
              <a:miter lim="800000"/>
            </a:ln>
            <a:effectLst/>
          </c:spPr>
          <c:marker>
            <c:symbol val="circle"/>
            <c:size val="6"/>
            <c:spPr>
              <a:solidFill>
                <a:schemeClr val="lt1"/>
              </a:solidFill>
              <a:ln w="12700" cap="flat" cmpd="sng" algn="ctr">
                <a:solidFill>
                  <a:schemeClr val="accent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PAREJA-EXPAREJA'!$E$148:$R$148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'1.VIOLENCIA PAREJA-EXPAREJA'!$E$149:$R$149</c:f>
              <c:numCache>
                <c:formatCode>#,##0</c:formatCode>
                <c:ptCount val="14"/>
                <c:pt idx="0">
                  <c:v>233</c:v>
                </c:pt>
                <c:pt idx="1">
                  <c:v>284</c:v>
                </c:pt>
                <c:pt idx="2">
                  <c:v>230</c:v>
                </c:pt>
                <c:pt idx="3">
                  <c:v>177</c:v>
                </c:pt>
                <c:pt idx="4">
                  <c:v>149</c:v>
                </c:pt>
                <c:pt idx="5">
                  <c:v>141</c:v>
                </c:pt>
                <c:pt idx="6">
                  <c:v>146</c:v>
                </c:pt>
                <c:pt idx="7">
                  <c:v>178</c:v>
                </c:pt>
                <c:pt idx="8">
                  <c:v>228</c:v>
                </c:pt>
                <c:pt idx="9">
                  <c:v>258</c:v>
                </c:pt>
                <c:pt idx="10">
                  <c:v>283</c:v>
                </c:pt>
                <c:pt idx="11">
                  <c:v>293</c:v>
                </c:pt>
                <c:pt idx="12">
                  <c:v>298</c:v>
                </c:pt>
                <c:pt idx="13">
                  <c:v>408</c:v>
                </c:pt>
              </c:numCache>
            </c:numRef>
          </c:val>
          <c:smooth val="0"/>
          <c:extLst>
            <c:ext xmlns:c16="http://schemas.microsoft.com/office/drawing/2014/chart" uri="{C3380CC4-5D6E-409C-BE32-E72D297353CC}">
              <c16:uniqueId val="{00000000-3511-48C3-BC0D-FE1A12BEBABE}"/>
            </c:ext>
          </c:extLst>
        </c:ser>
        <c:dLbls>
          <c:showLegendKey val="0"/>
          <c:showVal val="1"/>
          <c:showCatName val="0"/>
          <c:showSerName val="0"/>
          <c:showPercent val="0"/>
          <c:showBubbleSize val="0"/>
        </c:dLbls>
        <c:marker val="1"/>
        <c:smooth val="0"/>
        <c:axId val="934591119"/>
        <c:axId val="584861279"/>
      </c:lineChart>
      <c:catAx>
        <c:axId val="93459111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84861279"/>
        <c:crosses val="autoZero"/>
        <c:auto val="1"/>
        <c:lblAlgn val="ctr"/>
        <c:lblOffset val="100"/>
        <c:noMultiLvlLbl val="0"/>
      </c:catAx>
      <c:valAx>
        <c:axId val="584861279"/>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34591119"/>
        <c:crosses val="autoZero"/>
        <c:crossBetween val="between"/>
      </c:valAx>
      <c:spPr>
        <a:solidFill>
          <a:schemeClr val="accent3">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r>
              <a:rPr lang="es-ES" sz="1200" b="1" i="0" u="none" strike="noStrike" kern="1200" spc="0" baseline="0">
                <a:solidFill>
                  <a:sysClr val="windowText" lastClr="000000"/>
                </a:solidFill>
                <a:latin typeface="+mn-lt"/>
                <a:ea typeface="+mn-ea"/>
                <a:cs typeface="+mn-cs"/>
              </a:rPr>
              <a:t>4.2 Nacionalidad de las personas detenidas por trata con fines de matrimonio forzoso. España, 2016-2023</a:t>
            </a:r>
          </a:p>
        </c:rich>
      </c:tx>
      <c:overlay val="0"/>
      <c:spPr>
        <a:noFill/>
        <a:ln>
          <a:noFill/>
        </a:ln>
        <a:effectLst/>
      </c:spPr>
      <c:txPr>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endParaRPr lang="es-ES"/>
        </a:p>
      </c:txPr>
    </c:title>
    <c:autoTitleDeleted val="0"/>
    <c:plotArea>
      <c:layout/>
      <c:barChart>
        <c:barDir val="col"/>
        <c:grouping val="clustered"/>
        <c:varyColors val="0"/>
        <c:ser>
          <c:idx val="3"/>
          <c:order val="3"/>
          <c:tx>
            <c:strRef>
              <c:f>'4.MATRIMONIOS FORZADOS'!$D$20:$E$20</c:f>
              <c:strCache>
                <c:ptCount val="2"/>
                <c:pt idx="0">
                  <c:v>Nacionalidad</c:v>
                </c:pt>
                <c:pt idx="1">
                  <c:v>España</c:v>
                </c:pt>
              </c:strCache>
            </c:strRef>
          </c:tx>
          <c:spPr>
            <a:solidFill>
              <a:schemeClr val="accent3"/>
            </a:solidFill>
            <a:ln>
              <a:solidFill>
                <a:schemeClr val="accent3"/>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FORZADOS'!$F$16:$S$16</c15:sqref>
                  </c15:fullRef>
                </c:ext>
              </c:extLst>
              <c:f>'4.MATRIMONIOS FORZADOS'!$L$16:$S$16</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FORZADOS'!$F$20:$S$20</c15:sqref>
                  </c15:fullRef>
                </c:ext>
              </c:extLst>
              <c:f>'4.MATRIMONIOS FORZADOS'!$L$20:$S$20</c:f>
              <c:numCache>
                <c:formatCode>General</c:formatCode>
                <c:ptCount val="8"/>
                <c:pt idx="0">
                  <c:v>1</c:v>
                </c:pt>
                <c:pt idx="1">
                  <c:v>0</c:v>
                </c:pt>
                <c:pt idx="2">
                  <c:v>0</c:v>
                </c:pt>
                <c:pt idx="3">
                  <c:v>0</c:v>
                </c:pt>
                <c:pt idx="4">
                  <c:v>0</c:v>
                </c:pt>
                <c:pt idx="5">
                  <c:v>0</c:v>
                </c:pt>
                <c:pt idx="6">
                  <c:v>4</c:v>
                </c:pt>
                <c:pt idx="7">
                  <c:v>0</c:v>
                </c:pt>
              </c:numCache>
            </c:numRef>
          </c:val>
          <c:extLst>
            <c:ext xmlns:c16="http://schemas.microsoft.com/office/drawing/2014/chart" uri="{C3380CC4-5D6E-409C-BE32-E72D297353CC}">
              <c16:uniqueId val="{00000007-3766-4F2F-9AFB-0577EF77B3F0}"/>
            </c:ext>
          </c:extLst>
        </c:ser>
        <c:ser>
          <c:idx val="4"/>
          <c:order val="4"/>
          <c:tx>
            <c:strRef>
              <c:f>'4.MATRIMONIOS FORZADOS'!$D$21:$E$21</c:f>
              <c:strCache>
                <c:ptCount val="2"/>
                <c:pt idx="0">
                  <c:v>Nacionalidad</c:v>
                </c:pt>
                <c:pt idx="1">
                  <c:v>Pakistán</c:v>
                </c:pt>
              </c:strCache>
            </c:strRef>
          </c:tx>
          <c:spPr>
            <a:solidFill>
              <a:schemeClr val="accent4"/>
            </a:solidFill>
            <a:ln>
              <a:solidFill>
                <a:schemeClr val="accent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4"/>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FORZADOS'!$F$16:$S$16</c15:sqref>
                  </c15:fullRef>
                </c:ext>
              </c:extLst>
              <c:f>'4.MATRIMONIOS FORZADOS'!$L$16:$S$16</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FORZADOS'!$F$21:$S$21</c15:sqref>
                  </c15:fullRef>
                </c:ext>
              </c:extLst>
              <c:f>'4.MATRIMONIOS FORZADOS'!$L$21:$S$21</c:f>
              <c:numCache>
                <c:formatCode>General</c:formatCode>
                <c:ptCount val="8"/>
                <c:pt idx="0">
                  <c:v>0</c:v>
                </c:pt>
                <c:pt idx="1">
                  <c:v>0</c:v>
                </c:pt>
                <c:pt idx="2">
                  <c:v>0</c:v>
                </c:pt>
                <c:pt idx="3">
                  <c:v>2</c:v>
                </c:pt>
                <c:pt idx="4">
                  <c:v>0</c:v>
                </c:pt>
                <c:pt idx="5">
                  <c:v>0</c:v>
                </c:pt>
                <c:pt idx="6">
                  <c:v>1</c:v>
                </c:pt>
                <c:pt idx="7">
                  <c:v>3</c:v>
                </c:pt>
              </c:numCache>
            </c:numRef>
          </c:val>
          <c:extLst>
            <c:ext xmlns:c16="http://schemas.microsoft.com/office/drawing/2014/chart" uri="{C3380CC4-5D6E-409C-BE32-E72D297353CC}">
              <c16:uniqueId val="{0000000E-3766-4F2F-9AFB-0577EF77B3F0}"/>
            </c:ext>
          </c:extLst>
        </c:ser>
        <c:ser>
          <c:idx val="5"/>
          <c:order val="5"/>
          <c:tx>
            <c:strRef>
              <c:f>'4.MATRIMONIOS FORZADOS'!$D$22:$E$22</c:f>
              <c:strCache>
                <c:ptCount val="2"/>
                <c:pt idx="0">
                  <c:v>Nacionalidad</c:v>
                </c:pt>
                <c:pt idx="1">
                  <c:v>Rumanía</c:v>
                </c:pt>
              </c:strCache>
            </c:strRef>
          </c:tx>
          <c:spPr>
            <a:solidFill>
              <a:schemeClr val="accent6"/>
            </a:solidFill>
            <a:ln>
              <a:solidFill>
                <a:schemeClr val="accent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FORZADOS'!$F$16:$S$16</c15:sqref>
                  </c15:fullRef>
                </c:ext>
              </c:extLst>
              <c:f>'4.MATRIMONIOS FORZADOS'!$L$16:$S$16</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FORZADOS'!$F$22:$S$22</c15:sqref>
                  </c15:fullRef>
                </c:ext>
              </c:extLst>
              <c:f>'4.MATRIMONIOS FORZADOS'!$L$22:$S$22</c:f>
              <c:numCache>
                <c:formatCode>General</c:formatCode>
                <c:ptCount val="8"/>
                <c:pt idx="0">
                  <c:v>4</c:v>
                </c:pt>
                <c:pt idx="1">
                  <c:v>9</c:v>
                </c:pt>
                <c:pt idx="2">
                  <c:v>2</c:v>
                </c:pt>
                <c:pt idx="3">
                  <c:v>5</c:v>
                </c:pt>
                <c:pt idx="4">
                  <c:v>10</c:v>
                </c:pt>
                <c:pt idx="5">
                  <c:v>8</c:v>
                </c:pt>
                <c:pt idx="6">
                  <c:v>0</c:v>
                </c:pt>
                <c:pt idx="7">
                  <c:v>5</c:v>
                </c:pt>
              </c:numCache>
            </c:numRef>
          </c:val>
          <c:extLst>
            <c:ext xmlns:c16="http://schemas.microsoft.com/office/drawing/2014/chart" uri="{C3380CC4-5D6E-409C-BE32-E72D297353CC}">
              <c16:uniqueId val="{00000010-3766-4F2F-9AFB-0577EF77B3F0}"/>
            </c:ext>
          </c:extLst>
        </c:ser>
        <c:ser>
          <c:idx val="6"/>
          <c:order val="6"/>
          <c:tx>
            <c:strRef>
              <c:f>'4.MATRIMONIOS FORZADOS'!$D$23:$E$23</c:f>
              <c:strCache>
                <c:ptCount val="2"/>
                <c:pt idx="0">
                  <c:v>Nacionalidad</c:v>
                </c:pt>
                <c:pt idx="1">
                  <c:v>Marruecos</c:v>
                </c:pt>
              </c:strCache>
            </c:strRef>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FORZADOS'!$F$16:$S$16</c15:sqref>
                  </c15:fullRef>
                </c:ext>
              </c:extLst>
              <c:f>'4.MATRIMONIOS FORZADOS'!$L$16:$S$16</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FORZADOS'!$F$23:$S$23</c15:sqref>
                  </c15:fullRef>
                </c:ext>
              </c:extLst>
              <c:f>'4.MATRIMONIOS FORZADOS'!$L$23:$S$23</c:f>
              <c:numCache>
                <c:formatCode>General</c:formatCode>
                <c:ptCount val="8"/>
                <c:pt idx="0">
                  <c:v>5</c:v>
                </c:pt>
                <c:pt idx="1">
                  <c:v>0</c:v>
                </c:pt>
                <c:pt idx="2">
                  <c:v>0</c:v>
                </c:pt>
                <c:pt idx="3">
                  <c:v>0</c:v>
                </c:pt>
                <c:pt idx="4">
                  <c:v>0</c:v>
                </c:pt>
                <c:pt idx="5">
                  <c:v>0</c:v>
                </c:pt>
                <c:pt idx="6">
                  <c:v>0</c:v>
                </c:pt>
                <c:pt idx="7">
                  <c:v>4</c:v>
                </c:pt>
              </c:numCache>
            </c:numRef>
          </c:val>
          <c:extLst>
            <c:ext xmlns:c16="http://schemas.microsoft.com/office/drawing/2014/chart" uri="{C3380CC4-5D6E-409C-BE32-E72D297353CC}">
              <c16:uniqueId val="{00000017-3766-4F2F-9AFB-0577EF77B3F0}"/>
            </c:ext>
          </c:extLst>
        </c:ser>
        <c:ser>
          <c:idx val="7"/>
          <c:order val="7"/>
          <c:tx>
            <c:strRef>
              <c:f>'4.MATRIMONIOS FORZADOS'!$D$24:$E$24</c:f>
              <c:strCache>
                <c:ptCount val="2"/>
                <c:pt idx="0">
                  <c:v>Nacionalidad</c:v>
                </c:pt>
                <c:pt idx="1">
                  <c:v>Bulgaria </c:v>
                </c:pt>
              </c:strCache>
            </c:strRef>
          </c:tx>
          <c:spPr>
            <a:solidFill>
              <a:schemeClr val="accent1"/>
            </a:solidFill>
            <a:ln>
              <a:solidFill>
                <a:schemeClr val="accent5"/>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8-3766-4F2F-9AFB-0577EF77B3F0}"/>
                </c:ext>
              </c:extLst>
            </c:dLbl>
            <c:dLbl>
              <c:idx val="2"/>
              <c:delete val="1"/>
              <c:extLst>
                <c:ext xmlns:c15="http://schemas.microsoft.com/office/drawing/2012/chart" uri="{CE6537A1-D6FC-4f65-9D91-7224C49458BB}"/>
                <c:ext xmlns:c16="http://schemas.microsoft.com/office/drawing/2014/chart" uri="{C3380CC4-5D6E-409C-BE32-E72D297353CC}">
                  <c16:uniqueId val="{00000019-3766-4F2F-9AFB-0577EF77B3F0}"/>
                </c:ext>
              </c:extLst>
            </c:dLbl>
            <c:dLbl>
              <c:idx val="3"/>
              <c:delete val="1"/>
              <c:extLst>
                <c:ext xmlns:c15="http://schemas.microsoft.com/office/drawing/2012/chart" uri="{CE6537A1-D6FC-4f65-9D91-7224C49458BB}"/>
                <c:ext xmlns:c16="http://schemas.microsoft.com/office/drawing/2014/chart" uri="{C3380CC4-5D6E-409C-BE32-E72D297353CC}">
                  <c16:uniqueId val="{0000001A-3766-4F2F-9AFB-0577EF77B3F0}"/>
                </c:ext>
              </c:extLst>
            </c:dLbl>
            <c:dLbl>
              <c:idx val="4"/>
              <c:delete val="1"/>
              <c:extLst>
                <c:ext xmlns:c15="http://schemas.microsoft.com/office/drawing/2012/chart" uri="{CE6537A1-D6FC-4f65-9D91-7224C49458BB}"/>
                <c:ext xmlns:c16="http://schemas.microsoft.com/office/drawing/2014/chart" uri="{C3380CC4-5D6E-409C-BE32-E72D297353CC}">
                  <c16:uniqueId val="{0000001B-3766-4F2F-9AFB-0577EF77B3F0}"/>
                </c:ext>
              </c:extLst>
            </c:dLbl>
            <c:dLbl>
              <c:idx val="5"/>
              <c:delete val="1"/>
              <c:extLst>
                <c:ext xmlns:c15="http://schemas.microsoft.com/office/drawing/2012/chart" uri="{CE6537A1-D6FC-4f65-9D91-7224C49458BB}"/>
                <c:ext xmlns:c16="http://schemas.microsoft.com/office/drawing/2014/chart" uri="{C3380CC4-5D6E-409C-BE32-E72D297353CC}">
                  <c16:uniqueId val="{0000001C-3766-4F2F-9AFB-0577EF77B3F0}"/>
                </c:ext>
              </c:extLst>
            </c:dLbl>
            <c:dLbl>
              <c:idx val="6"/>
              <c:delete val="1"/>
              <c:extLst>
                <c:ext xmlns:c15="http://schemas.microsoft.com/office/drawing/2012/chart" uri="{CE6537A1-D6FC-4f65-9D91-7224C49458BB}"/>
                <c:ext xmlns:c16="http://schemas.microsoft.com/office/drawing/2014/chart" uri="{C3380CC4-5D6E-409C-BE32-E72D297353CC}">
                  <c16:uniqueId val="{0000001D-3766-4F2F-9AFB-0577EF77B3F0}"/>
                </c:ext>
              </c:extLst>
            </c:dLbl>
            <c:dLbl>
              <c:idx val="7"/>
              <c:delete val="1"/>
              <c:extLst>
                <c:ext xmlns:c15="http://schemas.microsoft.com/office/drawing/2012/chart" uri="{CE6537A1-D6FC-4f65-9D91-7224C49458BB}"/>
                <c:ext xmlns:c16="http://schemas.microsoft.com/office/drawing/2014/chart" uri="{C3380CC4-5D6E-409C-BE32-E72D297353CC}">
                  <c16:uniqueId val="{0000001E-3766-4F2F-9AFB-0577EF77B3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FORZADOS'!$F$16:$S$16</c15:sqref>
                  </c15:fullRef>
                </c:ext>
              </c:extLst>
              <c:f>'4.MATRIMONIOS FORZADOS'!$L$16:$S$16</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FORZADOS'!$F$24:$S$24</c15:sqref>
                  </c15:fullRef>
                </c:ext>
              </c:extLst>
              <c:f>'4.MATRIMONIOS FORZADOS'!$L$24:$S$24</c:f>
              <c:numCache>
                <c:formatCode>General</c:formatCode>
                <c:ptCount val="8"/>
                <c:pt idx="0">
                  <c:v>3</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F-3766-4F2F-9AFB-0577EF77B3F0}"/>
            </c:ext>
          </c:extLst>
        </c:ser>
        <c:dLbls>
          <c:showLegendKey val="0"/>
          <c:showVal val="0"/>
          <c:showCatName val="0"/>
          <c:showSerName val="0"/>
          <c:showPercent val="0"/>
          <c:showBubbleSize val="0"/>
        </c:dLbls>
        <c:gapWidth val="150"/>
        <c:axId val="852403368"/>
        <c:axId val="852403728"/>
        <c:extLst>
          <c:ext xmlns:c15="http://schemas.microsoft.com/office/drawing/2012/chart" uri="{02D57815-91ED-43cb-92C2-25804820EDAC}">
            <c15:filteredBarSeries>
              <c15:ser>
                <c:idx val="1"/>
                <c:order val="1"/>
                <c:tx>
                  <c:strRef>
                    <c:extLst>
                      <c:ext uri="{02D57815-91ED-43cb-92C2-25804820EDAC}">
                        <c15:formulaRef>
                          <c15:sqref>'4.MATRIMONIOS FORZADOS'!$D$18:$E$18</c15:sqref>
                        </c15:formulaRef>
                      </c:ext>
                    </c:extLst>
                    <c:strCache>
                      <c:ptCount val="2"/>
                      <c:pt idx="0">
                        <c:v>Mujeres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ullRef>
                          <c15:sqref>'4.MATRIMONIOS FORZADOS'!$F$16:$S$16</c15:sqref>
                        </c15:fullRef>
                        <c15:formulaRef>
                          <c15:sqref>'4.MATRIMONIOS FORZADOS'!$L$16:$S$16</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uri="{02D57815-91ED-43cb-92C2-25804820EDAC}">
                        <c15:fullRef>
                          <c15:sqref>'4.MATRIMONIOS FORZADOS'!$F$18:$S$18</c15:sqref>
                        </c15:fullRef>
                        <c15:formulaRef>
                          <c15:sqref>'4.MATRIMONIOS FORZADOS'!$L$18:$S$18</c15:sqref>
                        </c15:formulaRef>
                      </c:ext>
                    </c:extLst>
                    <c:numCache>
                      <c:formatCode>General</c:formatCode>
                      <c:ptCount val="8"/>
                      <c:pt idx="2">
                        <c:v>1</c:v>
                      </c:pt>
                      <c:pt idx="3">
                        <c:v>3</c:v>
                      </c:pt>
                      <c:pt idx="4">
                        <c:v>4</c:v>
                      </c:pt>
                      <c:pt idx="5">
                        <c:v>3</c:v>
                      </c:pt>
                      <c:pt idx="6">
                        <c:v>1</c:v>
                      </c:pt>
                      <c:pt idx="7">
                        <c:v>5</c:v>
                      </c:pt>
                    </c:numCache>
                  </c:numRef>
                </c:val>
                <c:extLst>
                  <c:ext xmlns:c16="http://schemas.microsoft.com/office/drawing/2014/chart" uri="{C3380CC4-5D6E-409C-BE32-E72D297353CC}">
                    <c16:uniqueId val="{00000021-3766-4F2F-9AFB-0577EF77B3F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'4.MATRIMONIOS FORZADOS'!$D$19:$E$19</c15:sqref>
                        </c15:formulaRef>
                      </c:ext>
                    </c:extLst>
                    <c:strCache>
                      <c:ptCount val="2"/>
                      <c:pt idx="0">
                        <c:v>Hombres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FORZADOS'!$F$16:$S$16</c15:sqref>
                        </c15:fullRef>
                        <c15:formulaRef>
                          <c15:sqref>'4.MATRIMONIOS FORZADOS'!$L$16:$S$16</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FORZADOS'!$F$19:$S$19</c15:sqref>
                        </c15:fullRef>
                        <c15:formulaRef>
                          <c15:sqref>'4.MATRIMONIOS FORZADOS'!$L$19:$S$19</c15:sqref>
                        </c15:formulaRef>
                      </c:ext>
                    </c:extLst>
                    <c:numCache>
                      <c:formatCode>General</c:formatCode>
                      <c:ptCount val="8"/>
                      <c:pt idx="2">
                        <c:v>1</c:v>
                      </c:pt>
                      <c:pt idx="3">
                        <c:v>4</c:v>
                      </c:pt>
                      <c:pt idx="4">
                        <c:v>6</c:v>
                      </c:pt>
                      <c:pt idx="5">
                        <c:v>5</c:v>
                      </c:pt>
                      <c:pt idx="6">
                        <c:v>4</c:v>
                      </c:pt>
                      <c:pt idx="7">
                        <c:v>7</c:v>
                      </c:pt>
                    </c:numCache>
                  </c:numRef>
                </c:val>
                <c:extLst xmlns:c15="http://schemas.microsoft.com/office/drawing/2012/chart">
                  <c:ext xmlns:c16="http://schemas.microsoft.com/office/drawing/2014/chart" uri="{C3380CC4-5D6E-409C-BE32-E72D297353CC}">
                    <c16:uniqueId val="{00000022-3766-4F2F-9AFB-0577EF77B3F0}"/>
                  </c:ext>
                </c:extLst>
              </c15:ser>
            </c15:filteredBarSeries>
          </c:ext>
        </c:extLst>
      </c:barChart>
      <c:lineChart>
        <c:grouping val="standard"/>
        <c:varyColors val="0"/>
        <c:ser>
          <c:idx val="0"/>
          <c:order val="0"/>
          <c:tx>
            <c:strRef>
              <c:f>'4.MATRIMONIOS FORZADOS'!$D$17:$E$17</c:f>
              <c:strCache>
                <c:ptCount val="2"/>
                <c:pt idx="0">
                  <c:v>Total (Nº)</c:v>
                </c:pt>
              </c:strCache>
              <c:extLst xmlns:c15="http://schemas.microsoft.com/office/drawing/2012/chart"/>
            </c:strRef>
          </c:tx>
          <c:spPr>
            <a:ln w="12700" cap="flat" cmpd="sng" algn="ctr">
              <a:solidFill>
                <a:schemeClr val="dk1"/>
              </a:solidFill>
              <a:prstDash val="solid"/>
              <a:miter lim="800000"/>
            </a:ln>
            <a:effectLst/>
          </c:spPr>
          <c:marker>
            <c:symbol val="circle"/>
            <c:size val="5"/>
            <c:spPr>
              <a:solidFill>
                <a:schemeClr val="lt1"/>
              </a:solidFill>
              <a:ln w="12700" cap="flat" cmpd="sng" algn="ctr">
                <a:solidFill>
                  <a:schemeClr val="dk1"/>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FORZADOS'!$F$16:$S$16</c15:sqref>
                  </c15:fullRef>
                </c:ext>
              </c:extLst>
              <c:f>'4.MATRIMONIOS FORZADOS'!$L$16:$S$16</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FORZADOS'!$F$17:$S$17</c15:sqref>
                  </c15:fullRef>
                </c:ext>
              </c:extLst>
              <c:f>'4.MATRIMONIOS FORZADOS'!$L$17:$S$17</c:f>
              <c:numCache>
                <c:formatCode>General</c:formatCode>
                <c:ptCount val="8"/>
                <c:pt idx="0">
                  <c:v>13</c:v>
                </c:pt>
                <c:pt idx="1">
                  <c:v>9</c:v>
                </c:pt>
                <c:pt idx="2">
                  <c:v>2</c:v>
                </c:pt>
                <c:pt idx="3">
                  <c:v>7</c:v>
                </c:pt>
                <c:pt idx="4">
                  <c:v>10</c:v>
                </c:pt>
                <c:pt idx="5">
                  <c:v>8</c:v>
                </c:pt>
                <c:pt idx="6">
                  <c:v>5</c:v>
                </c:pt>
                <c:pt idx="7">
                  <c:v>12</c:v>
                </c:pt>
              </c:numCache>
            </c:numRef>
          </c:val>
          <c:smooth val="0"/>
          <c:extLst>
            <c:ext xmlns:c16="http://schemas.microsoft.com/office/drawing/2014/chart" uri="{C3380CC4-5D6E-409C-BE32-E72D297353CC}">
              <c16:uniqueId val="{00000020-3766-4F2F-9AFB-0577EF77B3F0}"/>
            </c:ext>
          </c:extLst>
        </c:ser>
        <c:dLbls>
          <c:showLegendKey val="0"/>
          <c:showVal val="0"/>
          <c:showCatName val="0"/>
          <c:showSerName val="0"/>
          <c:showPercent val="0"/>
          <c:showBubbleSize val="0"/>
        </c:dLbls>
        <c:marker val="1"/>
        <c:smooth val="0"/>
        <c:axId val="852403368"/>
        <c:axId val="852403728"/>
      </c:lineChart>
      <c:catAx>
        <c:axId val="852403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52403728"/>
        <c:crosses val="autoZero"/>
        <c:auto val="1"/>
        <c:lblAlgn val="ctr"/>
        <c:lblOffset val="100"/>
        <c:noMultiLvlLbl val="0"/>
      </c:catAx>
      <c:valAx>
        <c:axId val="852403728"/>
        <c:scaling>
          <c:orientation val="minMax"/>
          <c:max val="16"/>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52403368"/>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layout>
        <c:manualLayout>
          <c:xMode val="edge"/>
          <c:yMode val="edge"/>
          <c:x val="3.7459318406744858E-2"/>
          <c:y val="0.82770157753478668"/>
          <c:w val="0.92508121386886211"/>
          <c:h val="0.145271385852091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r>
              <a:rPr lang="es-ES" sz="1200" b="1" i="0" u="none" strike="noStrike" kern="1200" spc="0" baseline="0">
                <a:solidFill>
                  <a:sysClr val="windowText" lastClr="000000"/>
                </a:solidFill>
                <a:latin typeface="+mn-lt"/>
                <a:ea typeface="+mn-ea"/>
                <a:cs typeface="+mn-cs"/>
              </a:rPr>
              <a:t>4.1- 4.2 Víctimas y personas detenidas por trata con fines de matrimonio forzado en España y la Comunidad de Madrid, desde 2016</a:t>
            </a:r>
          </a:p>
        </c:rich>
      </c:tx>
      <c:layout>
        <c:manualLayout>
          <c:xMode val="edge"/>
          <c:yMode val="edge"/>
          <c:x val="0.16597654773209849"/>
          <c:y val="2.9898141169673129E-2"/>
        </c:manualLayout>
      </c:layout>
      <c:overlay val="0"/>
      <c:spPr>
        <a:noFill/>
        <a:ln>
          <a:noFill/>
        </a:ln>
        <a:effectLst/>
      </c:spPr>
      <c:txPr>
        <a:bodyPr rot="0" spcFirstLastPara="1" vertOverflow="ellipsis" vert="horz" wrap="square" anchor="ctr" anchorCtr="1"/>
        <a:lstStyle/>
        <a:p>
          <a:pPr>
            <a:defRPr lang="es-ES"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7.8269139562583828E-2"/>
          <c:y val="0.16302821421432132"/>
          <c:w val="0.87303644912550937"/>
          <c:h val="0.67474150902226604"/>
        </c:manualLayout>
      </c:layout>
      <c:barChart>
        <c:barDir val="col"/>
        <c:grouping val="clustered"/>
        <c:varyColors val="0"/>
        <c:ser>
          <c:idx val="0"/>
          <c:order val="0"/>
          <c:tx>
            <c:v>Victimas en España</c:v>
          </c:tx>
          <c:spPr>
            <a:solidFill>
              <a:schemeClr val="accent2"/>
            </a:solidFill>
            <a:ln>
              <a:solidFill>
                <a:schemeClr val="accent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FORZADOS'!$F$3:$S$3</c15:sqref>
                  </c15:fullRef>
                </c:ext>
              </c:extLst>
              <c:f>'4.MATRIMONIOS FORZADOS'!$L$3:$S$3</c:f>
              <c:numCache>
                <c:formatCode>General</c:formatCode>
                <c:ptCount val="8"/>
                <c:pt idx="0">
                  <c:v>4</c:v>
                </c:pt>
                <c:pt idx="1">
                  <c:v>3</c:v>
                </c:pt>
                <c:pt idx="2">
                  <c:v>1</c:v>
                </c:pt>
                <c:pt idx="3">
                  <c:v>3</c:v>
                </c:pt>
                <c:pt idx="4">
                  <c:v>3</c:v>
                </c:pt>
                <c:pt idx="5">
                  <c:v>2</c:v>
                </c:pt>
                <c:pt idx="6">
                  <c:v>2</c:v>
                </c:pt>
                <c:pt idx="7">
                  <c:v>5</c:v>
                </c:pt>
              </c:numCache>
            </c:numRef>
          </c:val>
          <c:extLst>
            <c:ext xmlns:c16="http://schemas.microsoft.com/office/drawing/2014/chart" uri="{C3380CC4-5D6E-409C-BE32-E72D297353CC}">
              <c16:uniqueId val="{00000000-FDA8-4D61-B57B-CD231AB58781}"/>
            </c:ext>
          </c:extLst>
        </c:ser>
        <c:ser>
          <c:idx val="12"/>
          <c:order val="12"/>
          <c:tx>
            <c:v>Víctimas en CAM</c:v>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FORZADOS'!$F$15:$S$15</c15:sqref>
                  </c15:fullRef>
                </c:ext>
              </c:extLst>
              <c:f>'4.MATRIMONIOS FORZADOS'!$L$15:$S$15</c:f>
              <c:numCache>
                <c:formatCode>General</c:formatCode>
                <c:ptCount val="8"/>
                <c:pt idx="0">
                  <c:v>0</c:v>
                </c:pt>
                <c:pt idx="1">
                  <c:v>0</c:v>
                </c:pt>
                <c:pt idx="2">
                  <c:v>0</c:v>
                </c:pt>
                <c:pt idx="3">
                  <c:v>0</c:v>
                </c:pt>
                <c:pt idx="4">
                  <c:v>0</c:v>
                </c:pt>
                <c:pt idx="5">
                  <c:v>1</c:v>
                </c:pt>
                <c:pt idx="6">
                  <c:v>0</c:v>
                </c:pt>
                <c:pt idx="7">
                  <c:v>0</c:v>
                </c:pt>
              </c:numCache>
            </c:numRef>
          </c:val>
          <c:extLst>
            <c:ext xmlns:c16="http://schemas.microsoft.com/office/drawing/2014/chart" uri="{C3380CC4-5D6E-409C-BE32-E72D297353CC}">
              <c16:uniqueId val="{00000002-FDA8-4D61-B57B-CD231AB58781}"/>
            </c:ext>
          </c:extLst>
        </c:ser>
        <c:ser>
          <c:idx val="14"/>
          <c:order val="14"/>
          <c:tx>
            <c:v>Detenidos en España</c:v>
          </c:tx>
          <c:spPr>
            <a:solidFill>
              <a:schemeClr val="accent2">
                <a:lumMod val="60000"/>
                <a:lumOff val="40000"/>
              </a:schemeClr>
            </a:solidFill>
            <a:ln>
              <a:solidFill>
                <a:schemeClr val="accent2">
                  <a:lumMod val="60000"/>
                  <a:lumOff val="4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60000"/>
                        <a:lumOff val="40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FORZADOS'!$F$17:$S$17</c15:sqref>
                  </c15:fullRef>
                </c:ext>
              </c:extLst>
              <c:f>'4.MATRIMONIOS FORZADOS'!$L$17:$S$17</c:f>
              <c:numCache>
                <c:formatCode>General</c:formatCode>
                <c:ptCount val="8"/>
                <c:pt idx="0">
                  <c:v>13</c:v>
                </c:pt>
                <c:pt idx="1">
                  <c:v>9</c:v>
                </c:pt>
                <c:pt idx="2">
                  <c:v>2</c:v>
                </c:pt>
                <c:pt idx="3">
                  <c:v>7</c:v>
                </c:pt>
                <c:pt idx="4">
                  <c:v>10</c:v>
                </c:pt>
                <c:pt idx="5">
                  <c:v>8</c:v>
                </c:pt>
                <c:pt idx="6">
                  <c:v>5</c:v>
                </c:pt>
                <c:pt idx="7">
                  <c:v>12</c:v>
                </c:pt>
              </c:numCache>
            </c:numRef>
          </c:val>
          <c:extLst>
            <c:ext xmlns:c16="http://schemas.microsoft.com/office/drawing/2014/chart" uri="{C3380CC4-5D6E-409C-BE32-E72D297353CC}">
              <c16:uniqueId val="{00000001-FDA8-4D61-B57B-CD231AB58781}"/>
            </c:ext>
          </c:extLst>
        </c:ser>
        <c:ser>
          <c:idx val="22"/>
          <c:order val="22"/>
          <c:tx>
            <c:v>Detenidos en CAM</c:v>
          </c:tx>
          <c:spPr>
            <a:solidFill>
              <a:schemeClr val="accent5"/>
            </a:solidFill>
            <a:ln>
              <a:solidFill>
                <a:schemeClr val="accent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'4.MATRIMONIOS FORZADOS'!$F$2:$S$2</c15:sqref>
                  </c15:fullRef>
                </c:ext>
              </c:extLst>
              <c:f>'4.MATRIMONIOS FORZADOS'!$L$2:$S$2</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FORZADOS'!$F$25:$S$25</c15:sqref>
                  </c15:fullRef>
                </c:ext>
              </c:extLst>
              <c:f>'4.MATRIMONIOS FORZADOS'!$L$25:$S$25</c:f>
              <c:numCache>
                <c:formatCode>General</c:formatCode>
                <c:ptCount val="8"/>
                <c:pt idx="0">
                  <c:v>0</c:v>
                </c:pt>
                <c:pt idx="1">
                  <c:v>0</c:v>
                </c:pt>
                <c:pt idx="2">
                  <c:v>0</c:v>
                </c:pt>
                <c:pt idx="3">
                  <c:v>0</c:v>
                </c:pt>
                <c:pt idx="4">
                  <c:v>0</c:v>
                </c:pt>
                <c:pt idx="5">
                  <c:v>2</c:v>
                </c:pt>
                <c:pt idx="6">
                  <c:v>0</c:v>
                </c:pt>
                <c:pt idx="7">
                  <c:v>0</c:v>
                </c:pt>
              </c:numCache>
            </c:numRef>
          </c:val>
          <c:extLst>
            <c:ext xmlns:c16="http://schemas.microsoft.com/office/drawing/2014/chart" uri="{C3380CC4-5D6E-409C-BE32-E72D297353CC}">
              <c16:uniqueId val="{00000003-FDA8-4D61-B57B-CD231AB58781}"/>
            </c:ext>
          </c:extLst>
        </c:ser>
        <c:dLbls>
          <c:showLegendKey val="0"/>
          <c:showVal val="0"/>
          <c:showCatName val="0"/>
          <c:showSerName val="0"/>
          <c:showPercent val="0"/>
          <c:showBubbleSize val="0"/>
        </c:dLbls>
        <c:gapWidth val="150"/>
        <c:axId val="1444952680"/>
        <c:axId val="1444949800"/>
        <c:extLst>
          <c:ext xmlns:c15="http://schemas.microsoft.com/office/drawing/2012/chart" uri="{02D57815-91ED-43cb-92C2-25804820EDAC}">
            <c15:filteredBarSeries>
              <c15:ser>
                <c:idx val="1"/>
                <c:order val="1"/>
                <c:tx>
                  <c:strRef>
                    <c:extLst>
                      <c:ext uri="{02D57815-91ED-43cb-92C2-25804820EDAC}">
                        <c15:formulaRef>
                          <c15:sqref>'4.MATRIMONIOS FORZADOS'!$C$4:$E$4</c15:sqref>
                        </c15:formulaRef>
                      </c:ext>
                    </c:extLst>
                    <c:strCache>
                      <c:ptCount val="3"/>
                      <c:pt idx="0">
                        <c:v>España</c:v>
                      </c:pt>
                      <c:pt idx="1">
                        <c:v>P. Adultas </c:v>
                      </c:pt>
                      <c:pt idx="2">
                        <c:v>Total</c:v>
                      </c:pt>
                    </c:strCache>
                  </c:strRef>
                </c:tx>
                <c:spPr>
                  <a:solidFill>
                    <a:schemeClr val="accent2"/>
                  </a:solidFill>
                  <a:ln>
                    <a:noFill/>
                  </a:ln>
                  <a:effectLst/>
                </c:spPr>
                <c:invertIfNegative val="0"/>
                <c:cat>
                  <c:numRef>
                    <c:extLst>
                      <c:ex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uri="{02D57815-91ED-43cb-92C2-25804820EDAC}">
                        <c15:fullRef>
                          <c15:sqref>'4.MATRIMONIOS FORZADOS'!$F$4:$S$4</c15:sqref>
                        </c15:fullRef>
                        <c15:formulaRef>
                          <c15:sqref>'4.MATRIMONIOS FORZADOS'!$L$4:$S$4</c15:sqref>
                        </c15:formulaRef>
                      </c:ext>
                    </c:extLst>
                    <c:numCache>
                      <c:formatCode>General</c:formatCode>
                      <c:ptCount val="8"/>
                      <c:pt idx="0">
                        <c:v>0</c:v>
                      </c:pt>
                      <c:pt idx="1">
                        <c:v>0</c:v>
                      </c:pt>
                      <c:pt idx="2">
                        <c:v>0</c:v>
                      </c:pt>
                      <c:pt idx="3">
                        <c:v>1</c:v>
                      </c:pt>
                      <c:pt idx="4">
                        <c:v>1</c:v>
                      </c:pt>
                      <c:pt idx="5">
                        <c:v>0</c:v>
                      </c:pt>
                      <c:pt idx="6">
                        <c:v>1</c:v>
                      </c:pt>
                      <c:pt idx="7">
                        <c:v>3</c:v>
                      </c:pt>
                    </c:numCache>
                  </c:numRef>
                </c:val>
                <c:extLst>
                  <c:ext xmlns:c16="http://schemas.microsoft.com/office/drawing/2014/chart" uri="{C3380CC4-5D6E-409C-BE32-E72D297353CC}">
                    <c16:uniqueId val="{00000004-FDA8-4D61-B57B-CD231AB5878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'4.MATRIMONIOS FORZADOS'!$C$5:$E$5</c15:sqref>
                        </c15:formulaRef>
                      </c:ext>
                    </c:extLst>
                    <c:strCache>
                      <c:ptCount val="3"/>
                      <c:pt idx="0">
                        <c:v>España</c:v>
                      </c:pt>
                      <c:pt idx="1">
                        <c:v>P. Adultas </c:v>
                      </c:pt>
                      <c:pt idx="2">
                        <c:v>Mujeres </c:v>
                      </c:pt>
                    </c:strCache>
                  </c:strRef>
                </c:tx>
                <c:spPr>
                  <a:solidFill>
                    <a:schemeClr val="accent3"/>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FORZADOS'!$F$5:$S$5</c15:sqref>
                        </c15:fullRef>
                        <c15:formulaRef>
                          <c15:sqref>'4.MATRIMONIOS FORZADOS'!$L$5:$S$5</c15:sqref>
                        </c15:formulaRef>
                      </c:ext>
                    </c:extLst>
                    <c:numCache>
                      <c:formatCode>General</c:formatCode>
                      <c:ptCount val="8"/>
                      <c:pt idx="0">
                        <c:v>0</c:v>
                      </c:pt>
                      <c:pt idx="1">
                        <c:v>0</c:v>
                      </c:pt>
                      <c:pt idx="2">
                        <c:v>0</c:v>
                      </c:pt>
                      <c:pt idx="3">
                        <c:v>1</c:v>
                      </c:pt>
                      <c:pt idx="4">
                        <c:v>1</c:v>
                      </c:pt>
                      <c:pt idx="5">
                        <c:v>0</c:v>
                      </c:pt>
                      <c:pt idx="6">
                        <c:v>1</c:v>
                      </c:pt>
                      <c:pt idx="7">
                        <c:v>3</c:v>
                      </c:pt>
                    </c:numCache>
                  </c:numRef>
                </c:val>
                <c:extLst xmlns:c15="http://schemas.microsoft.com/office/drawing/2012/chart">
                  <c:ext xmlns:c16="http://schemas.microsoft.com/office/drawing/2014/chart" uri="{C3380CC4-5D6E-409C-BE32-E72D297353CC}">
                    <c16:uniqueId val="{00000005-FDA8-4D61-B57B-CD231AB5878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'4.MATRIMONIOS FORZADOS'!$C$6:$E$6</c15:sqref>
                        </c15:formulaRef>
                      </c:ext>
                    </c:extLst>
                    <c:strCache>
                      <c:ptCount val="3"/>
                      <c:pt idx="0">
                        <c:v>España</c:v>
                      </c:pt>
                      <c:pt idx="1">
                        <c:v>P. Adultas </c:v>
                      </c:pt>
                      <c:pt idx="2">
                        <c:v>Hombres </c:v>
                      </c:pt>
                    </c:strCache>
                  </c:strRef>
                </c:tx>
                <c:spPr>
                  <a:solidFill>
                    <a:schemeClr val="accent4"/>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FORZADOS'!$F$6:$S$6</c15:sqref>
                        </c15:fullRef>
                        <c15:formulaRef>
                          <c15:sqref>'4.MATRIMONIOS FORZADOS'!$L$6:$S$6</c15:sqref>
                        </c15:formulaRef>
                      </c:ext>
                    </c:extLst>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6-FDA8-4D61-B57B-CD231AB5878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'4.MATRIMONIOS FORZADOS'!$C$7:$E$7</c15:sqref>
                        </c15:formulaRef>
                      </c:ext>
                    </c:extLst>
                    <c:strCache>
                      <c:ptCount val="3"/>
                      <c:pt idx="0">
                        <c:v>España</c:v>
                      </c:pt>
                      <c:pt idx="1">
                        <c:v>Menores</c:v>
                      </c:pt>
                      <c:pt idx="2">
                        <c:v>Total</c:v>
                      </c:pt>
                    </c:strCache>
                  </c:strRef>
                </c:tx>
                <c:spPr>
                  <a:solidFill>
                    <a:schemeClr val="accent5"/>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FORZADOS'!$F$7:$S$7</c15:sqref>
                        </c15:fullRef>
                        <c15:formulaRef>
                          <c15:sqref>'4.MATRIMONIOS FORZADOS'!$L$7:$S$7</c15:sqref>
                        </c15:formulaRef>
                      </c:ext>
                    </c:extLst>
                    <c:numCache>
                      <c:formatCode>General</c:formatCode>
                      <c:ptCount val="8"/>
                      <c:pt idx="0">
                        <c:v>4</c:v>
                      </c:pt>
                      <c:pt idx="1">
                        <c:v>3</c:v>
                      </c:pt>
                      <c:pt idx="2">
                        <c:v>1</c:v>
                      </c:pt>
                      <c:pt idx="3">
                        <c:v>2</c:v>
                      </c:pt>
                      <c:pt idx="4">
                        <c:v>2</c:v>
                      </c:pt>
                      <c:pt idx="5">
                        <c:v>2</c:v>
                      </c:pt>
                      <c:pt idx="6">
                        <c:v>1</c:v>
                      </c:pt>
                      <c:pt idx="7">
                        <c:v>2</c:v>
                      </c:pt>
                    </c:numCache>
                  </c:numRef>
                </c:val>
                <c:extLst xmlns:c15="http://schemas.microsoft.com/office/drawing/2012/chart">
                  <c:ext xmlns:c16="http://schemas.microsoft.com/office/drawing/2014/chart" uri="{C3380CC4-5D6E-409C-BE32-E72D297353CC}">
                    <c16:uniqueId val="{00000007-FDA8-4D61-B57B-CD231AB5878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'4.MATRIMONIOS FORZADOS'!$C$8:$E$8</c15:sqref>
                        </c15:formulaRef>
                      </c:ext>
                    </c:extLst>
                    <c:strCache>
                      <c:ptCount val="3"/>
                      <c:pt idx="0">
                        <c:v>España</c:v>
                      </c:pt>
                      <c:pt idx="1">
                        <c:v>Menores</c:v>
                      </c:pt>
                      <c:pt idx="2">
                        <c:v>Niñas</c:v>
                      </c:pt>
                    </c:strCache>
                  </c:strRef>
                </c:tx>
                <c:spPr>
                  <a:solidFill>
                    <a:schemeClr val="accent6"/>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FORZADOS'!$F$8:$S$8</c15:sqref>
                        </c15:fullRef>
                        <c15:formulaRef>
                          <c15:sqref>'4.MATRIMONIOS FORZADOS'!$L$8:$S$8</c15:sqref>
                        </c15:formulaRef>
                      </c:ext>
                    </c:extLst>
                    <c:numCache>
                      <c:formatCode>General</c:formatCode>
                      <c:ptCount val="8"/>
                      <c:pt idx="0">
                        <c:v>4</c:v>
                      </c:pt>
                      <c:pt idx="1">
                        <c:v>3</c:v>
                      </c:pt>
                      <c:pt idx="2">
                        <c:v>1</c:v>
                      </c:pt>
                      <c:pt idx="3">
                        <c:v>2</c:v>
                      </c:pt>
                      <c:pt idx="4">
                        <c:v>2</c:v>
                      </c:pt>
                      <c:pt idx="5">
                        <c:v>2</c:v>
                      </c:pt>
                      <c:pt idx="6">
                        <c:v>1</c:v>
                      </c:pt>
                      <c:pt idx="7">
                        <c:v>2</c:v>
                      </c:pt>
                    </c:numCache>
                  </c:numRef>
                </c:val>
                <c:extLst xmlns:c15="http://schemas.microsoft.com/office/drawing/2012/chart">
                  <c:ext xmlns:c16="http://schemas.microsoft.com/office/drawing/2014/chart" uri="{C3380CC4-5D6E-409C-BE32-E72D297353CC}">
                    <c16:uniqueId val="{00000008-FDA8-4D61-B57B-CD231AB58781}"/>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'4.MATRIMONIOS FORZADOS'!$C$9:$E$9</c15:sqref>
                        </c15:formulaRef>
                      </c:ext>
                    </c:extLst>
                    <c:strCache>
                      <c:ptCount val="3"/>
                      <c:pt idx="0">
                        <c:v>España</c:v>
                      </c:pt>
                      <c:pt idx="1">
                        <c:v>Menores</c:v>
                      </c:pt>
                      <c:pt idx="2">
                        <c:v>Niños</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FORZADOS'!$F$9:$S$9</c15:sqref>
                        </c15:fullRef>
                        <c15:formulaRef>
                          <c15:sqref>'4.MATRIMONIOS FORZADOS'!$L$9:$S$9</c15:sqref>
                        </c15:formulaRef>
                      </c:ext>
                    </c:extLst>
                    <c:numCache>
                      <c:formatCode>General</c:formatCode>
                      <c:ptCount val="8"/>
                      <c:pt idx="0">
                        <c:v>0</c:v>
                      </c:pt>
                      <c:pt idx="1">
                        <c:v>0</c:v>
                      </c:pt>
                      <c:pt idx="2">
                        <c:v>0</c:v>
                      </c:pt>
                      <c:pt idx="3" formatCode="0">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9-FDA8-4D61-B57B-CD231AB58781}"/>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'4.MATRIMONIOS FORZADOS'!$C$10:$E$10</c15:sqref>
                        </c15:formulaRef>
                      </c:ext>
                    </c:extLst>
                    <c:strCache>
                      <c:ptCount val="3"/>
                      <c:pt idx="0">
                        <c:v>España</c:v>
                      </c:pt>
                      <c:pt idx="1">
                        <c:v>Nacionalidad</c:v>
                      </c:pt>
                      <c:pt idx="2">
                        <c:v>España</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FORZADOS'!$F$10:$S$10</c15:sqref>
                        </c15:fullRef>
                        <c15:formulaRef>
                          <c15:sqref>'4.MATRIMONIOS FORZADOS'!$L$10:$S$10</c15:sqref>
                        </c15:formulaRef>
                      </c:ext>
                    </c:extLst>
                    <c:numCache>
                      <c:formatCode>General</c:formatCode>
                      <c:ptCount val="8"/>
                      <c:pt idx="0">
                        <c:v>0</c:v>
                      </c:pt>
                      <c:pt idx="1">
                        <c:v>0</c:v>
                      </c:pt>
                      <c:pt idx="2">
                        <c:v>0</c:v>
                      </c:pt>
                      <c:pt idx="3" formatCode="0">
                        <c:v>0</c:v>
                      </c:pt>
                      <c:pt idx="4">
                        <c:v>0</c:v>
                      </c:pt>
                      <c:pt idx="5">
                        <c:v>0</c:v>
                      </c:pt>
                      <c:pt idx="6">
                        <c:v>1</c:v>
                      </c:pt>
                      <c:pt idx="7">
                        <c:v>0</c:v>
                      </c:pt>
                    </c:numCache>
                  </c:numRef>
                </c:val>
                <c:extLst xmlns:c15="http://schemas.microsoft.com/office/drawing/2012/chart">
                  <c:ext xmlns:c16="http://schemas.microsoft.com/office/drawing/2014/chart" uri="{C3380CC4-5D6E-409C-BE32-E72D297353CC}">
                    <c16:uniqueId val="{0000000A-FDA8-4D61-B57B-CD231AB58781}"/>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'4.MATRIMONIOS FORZADOS'!$C$11:$E$11</c15:sqref>
                        </c15:formulaRef>
                      </c:ext>
                    </c:extLst>
                    <c:strCache>
                      <c:ptCount val="3"/>
                      <c:pt idx="0">
                        <c:v>España</c:v>
                      </c:pt>
                      <c:pt idx="1">
                        <c:v>Nacionalidad</c:v>
                      </c:pt>
                      <c:pt idx="2">
                        <c:v>Pakistán</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FORZADOS'!$F$11:$S$11</c15:sqref>
                        </c15:fullRef>
                        <c15:formulaRef>
                          <c15:sqref>'4.MATRIMONIOS FORZADOS'!$L$11:$S$11</c15:sqref>
                        </c15:formulaRef>
                      </c:ext>
                    </c:extLst>
                    <c:numCache>
                      <c:formatCode>General</c:formatCode>
                      <c:ptCount val="8"/>
                      <c:pt idx="0">
                        <c:v>0</c:v>
                      </c:pt>
                      <c:pt idx="1">
                        <c:v>0</c:v>
                      </c:pt>
                      <c:pt idx="2">
                        <c:v>0</c:v>
                      </c:pt>
                      <c:pt idx="3" formatCode="0">
                        <c:v>1</c:v>
                      </c:pt>
                      <c:pt idx="4">
                        <c:v>0</c:v>
                      </c:pt>
                      <c:pt idx="5">
                        <c:v>0</c:v>
                      </c:pt>
                      <c:pt idx="6">
                        <c:v>1</c:v>
                      </c:pt>
                      <c:pt idx="7">
                        <c:v>2</c:v>
                      </c:pt>
                    </c:numCache>
                  </c:numRef>
                </c:val>
                <c:extLst xmlns:c15="http://schemas.microsoft.com/office/drawing/2012/chart">
                  <c:ext xmlns:c16="http://schemas.microsoft.com/office/drawing/2014/chart" uri="{C3380CC4-5D6E-409C-BE32-E72D297353CC}">
                    <c16:uniqueId val="{0000000B-FDA8-4D61-B57B-CD231AB58781}"/>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'4.MATRIMONIOS FORZADOS'!$C$12:$E$12</c15:sqref>
                        </c15:formulaRef>
                      </c:ext>
                    </c:extLst>
                    <c:strCache>
                      <c:ptCount val="3"/>
                      <c:pt idx="0">
                        <c:v>España</c:v>
                      </c:pt>
                      <c:pt idx="1">
                        <c:v>Nacionalidad</c:v>
                      </c:pt>
                      <c:pt idx="2">
                        <c:v>Rumanía</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FORZADOS'!$F$12:$S$12</c15:sqref>
                        </c15:fullRef>
                        <c15:formulaRef>
                          <c15:sqref>'4.MATRIMONIOS FORZADOS'!$L$12:$S$12</c15:sqref>
                        </c15:formulaRef>
                      </c:ext>
                    </c:extLst>
                    <c:numCache>
                      <c:formatCode>General</c:formatCode>
                      <c:ptCount val="8"/>
                      <c:pt idx="0">
                        <c:v>2</c:v>
                      </c:pt>
                      <c:pt idx="1">
                        <c:v>3</c:v>
                      </c:pt>
                      <c:pt idx="2">
                        <c:v>1</c:v>
                      </c:pt>
                      <c:pt idx="3">
                        <c:v>2</c:v>
                      </c:pt>
                      <c:pt idx="4">
                        <c:v>3</c:v>
                      </c:pt>
                      <c:pt idx="5">
                        <c:v>2</c:v>
                      </c:pt>
                      <c:pt idx="6">
                        <c:v>0</c:v>
                      </c:pt>
                      <c:pt idx="7">
                        <c:v>1</c:v>
                      </c:pt>
                    </c:numCache>
                  </c:numRef>
                </c:val>
                <c:extLst xmlns:c15="http://schemas.microsoft.com/office/drawing/2012/chart">
                  <c:ext xmlns:c16="http://schemas.microsoft.com/office/drawing/2014/chart" uri="{C3380CC4-5D6E-409C-BE32-E72D297353CC}">
                    <c16:uniqueId val="{0000000C-FDA8-4D61-B57B-CD231AB58781}"/>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'4.MATRIMONIOS FORZADOS'!$C$13:$E$13</c15:sqref>
                        </c15:formulaRef>
                      </c:ext>
                    </c:extLst>
                    <c:strCache>
                      <c:ptCount val="3"/>
                      <c:pt idx="0">
                        <c:v>España</c:v>
                      </c:pt>
                      <c:pt idx="1">
                        <c:v>Nacionalidad</c:v>
                      </c:pt>
                      <c:pt idx="2">
                        <c:v>Bulgaria </c:v>
                      </c:pt>
                    </c:strCache>
                  </c:strRef>
                </c:tx>
                <c:spPr>
                  <a:solidFill>
                    <a:schemeClr val="accent5">
                      <a:lumMod val="6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FORZADOS'!$F$13:$S$13</c15:sqref>
                        </c15:fullRef>
                        <c15:formulaRef>
                          <c15:sqref>'4.MATRIMONIOS FORZADOS'!$L$13:$S$13</c15:sqref>
                        </c15:formulaRef>
                      </c:ext>
                    </c:extLst>
                    <c:numCache>
                      <c:formatCode>General</c:formatCode>
                      <c:ptCount val="8"/>
                      <c:pt idx="0">
                        <c:v>1</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D-FDA8-4D61-B57B-CD231AB58781}"/>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'4.MATRIMONIOS FORZADOS'!$C$14:$E$14</c15:sqref>
                        </c15:formulaRef>
                      </c:ext>
                    </c:extLst>
                    <c:strCache>
                      <c:ptCount val="3"/>
                      <c:pt idx="0">
                        <c:v>España</c:v>
                      </c:pt>
                      <c:pt idx="1">
                        <c:v>Nacionalidad</c:v>
                      </c:pt>
                      <c:pt idx="2">
                        <c:v>Marruecos</c:v>
                      </c:pt>
                    </c:strCache>
                  </c:strRef>
                </c:tx>
                <c:spPr>
                  <a:solidFill>
                    <a:schemeClr val="accent6">
                      <a:lumMod val="6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FORZADOS'!$F$14:$S$14</c15:sqref>
                        </c15:fullRef>
                        <c15:formulaRef>
                          <c15:sqref>'4.MATRIMONIOS FORZADOS'!$L$14:$S$14</c15:sqref>
                        </c15:formulaRef>
                      </c:ext>
                    </c:extLst>
                    <c:numCache>
                      <c:formatCode>General</c:formatCode>
                      <c:ptCount val="8"/>
                      <c:pt idx="0" formatCode="#,##0">
                        <c:v>1</c:v>
                      </c:pt>
                      <c:pt idx="1" formatCode="#,##0">
                        <c:v>0</c:v>
                      </c:pt>
                      <c:pt idx="2" formatCode="#,##0">
                        <c:v>0</c:v>
                      </c:pt>
                      <c:pt idx="3" formatCode="#,##0">
                        <c:v>0</c:v>
                      </c:pt>
                      <c:pt idx="4" formatCode="#,##0">
                        <c:v>0</c:v>
                      </c:pt>
                      <c:pt idx="5" formatCode="#,##0">
                        <c:v>0</c:v>
                      </c:pt>
                      <c:pt idx="6" formatCode="#,##0">
                        <c:v>0</c:v>
                      </c:pt>
                      <c:pt idx="7">
                        <c:v>2</c:v>
                      </c:pt>
                    </c:numCache>
                  </c:numRef>
                </c:val>
                <c:extLst xmlns:c15="http://schemas.microsoft.com/office/drawing/2012/chart">
                  <c:ext xmlns:c16="http://schemas.microsoft.com/office/drawing/2014/chart" uri="{C3380CC4-5D6E-409C-BE32-E72D297353CC}">
                    <c16:uniqueId val="{0000000E-FDA8-4D61-B57B-CD231AB58781}"/>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'4.MATRIMONIOS FORZADOS'!$C$16:$E$16</c15:sqref>
                        </c15:formulaRef>
                      </c:ext>
                    </c:extLst>
                    <c:strCache>
                      <c:ptCount val="3"/>
                      <c:pt idx="0">
                        <c:v>Ámbito territorial</c:v>
                      </c:pt>
                      <c:pt idx="1">
                        <c:v>Otras variables</c:v>
                      </c:pt>
                    </c:strCache>
                  </c:strRef>
                </c:tx>
                <c:spPr>
                  <a:solidFill>
                    <a:schemeClr val="accent2">
                      <a:lumMod val="80000"/>
                      <a:lumOff val="20000"/>
                    </a:schemeClr>
                  </a:solidFill>
                  <a:ln>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FORZADOS'!$F$16:$S$16</c15:sqref>
                        </c15:fullRef>
                        <c15:formulaRef>
                          <c15:sqref>'4.MATRIMONIOS FORZADOS'!$L$16:$S$16</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val>
                <c:extLst xmlns:c15="http://schemas.microsoft.com/office/drawing/2012/chart">
                  <c:ext xmlns:c16="http://schemas.microsoft.com/office/drawing/2014/chart" uri="{C3380CC4-5D6E-409C-BE32-E72D297353CC}">
                    <c16:uniqueId val="{0000000F-FDA8-4D61-B57B-CD231AB58781}"/>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'4.MATRIMONIOS FORZADOS'!$C$18:$E$18</c15:sqref>
                        </c15:formulaRef>
                      </c:ext>
                    </c:extLst>
                    <c:strCache>
                      <c:ptCount val="3"/>
                      <c:pt idx="0">
                        <c:v>España</c:v>
                      </c:pt>
                      <c:pt idx="1">
                        <c:v>Mujeres</c:v>
                      </c:pt>
                    </c:strCache>
                  </c:strRef>
                </c:tx>
                <c:spPr>
                  <a:solidFill>
                    <a:schemeClr val="accent4">
                      <a:lumMod val="80000"/>
                      <a:lumOff val="20000"/>
                    </a:schemeClr>
                  </a:solidFill>
                  <a:ln w="25400">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FORZADOS'!$F$18:$S$18</c15:sqref>
                        </c15:fullRef>
                        <c15:formulaRef>
                          <c15:sqref>'4.MATRIMONIOS FORZADOS'!$L$18:$S$18</c15:sqref>
                        </c15:formulaRef>
                      </c:ext>
                    </c:extLst>
                    <c:numCache>
                      <c:formatCode>General</c:formatCode>
                      <c:ptCount val="8"/>
                      <c:pt idx="2">
                        <c:v>1</c:v>
                      </c:pt>
                      <c:pt idx="3">
                        <c:v>3</c:v>
                      </c:pt>
                      <c:pt idx="4">
                        <c:v>4</c:v>
                      </c:pt>
                      <c:pt idx="5">
                        <c:v>3</c:v>
                      </c:pt>
                      <c:pt idx="6">
                        <c:v>1</c:v>
                      </c:pt>
                      <c:pt idx="7">
                        <c:v>5</c:v>
                      </c:pt>
                    </c:numCache>
                  </c:numRef>
                </c:val>
                <c:extLst xmlns:c15="http://schemas.microsoft.com/office/drawing/2012/chart">
                  <c:ext xmlns:c16="http://schemas.microsoft.com/office/drawing/2014/chart" uri="{C3380CC4-5D6E-409C-BE32-E72D297353CC}">
                    <c16:uniqueId val="{00000010-FDA8-4D61-B57B-CD231AB58781}"/>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'4.MATRIMONIOS FORZADOS'!$C$19:$E$19</c15:sqref>
                        </c15:formulaRef>
                      </c:ext>
                    </c:extLst>
                    <c:strCache>
                      <c:ptCount val="3"/>
                      <c:pt idx="0">
                        <c:v>España</c:v>
                      </c:pt>
                      <c:pt idx="1">
                        <c:v>Hombres</c:v>
                      </c:pt>
                    </c:strCache>
                  </c:strRef>
                </c:tx>
                <c:spPr>
                  <a:solidFill>
                    <a:schemeClr val="accent5">
                      <a:lumMod val="80000"/>
                      <a:lumOff val="20000"/>
                    </a:schemeClr>
                  </a:solidFill>
                  <a:ln w="25400">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FORZADOS'!$F$19:$S$19</c15:sqref>
                        </c15:fullRef>
                        <c15:formulaRef>
                          <c15:sqref>'4.MATRIMONIOS FORZADOS'!$L$19:$S$19</c15:sqref>
                        </c15:formulaRef>
                      </c:ext>
                    </c:extLst>
                    <c:numCache>
                      <c:formatCode>General</c:formatCode>
                      <c:ptCount val="8"/>
                      <c:pt idx="2">
                        <c:v>1</c:v>
                      </c:pt>
                      <c:pt idx="3">
                        <c:v>4</c:v>
                      </c:pt>
                      <c:pt idx="4">
                        <c:v>6</c:v>
                      </c:pt>
                      <c:pt idx="5">
                        <c:v>5</c:v>
                      </c:pt>
                      <c:pt idx="6">
                        <c:v>4</c:v>
                      </c:pt>
                      <c:pt idx="7">
                        <c:v>7</c:v>
                      </c:pt>
                    </c:numCache>
                  </c:numRef>
                </c:val>
                <c:extLst xmlns:c15="http://schemas.microsoft.com/office/drawing/2012/chart">
                  <c:ext xmlns:c16="http://schemas.microsoft.com/office/drawing/2014/chart" uri="{C3380CC4-5D6E-409C-BE32-E72D297353CC}">
                    <c16:uniqueId val="{00000011-FDA8-4D61-B57B-CD231AB58781}"/>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'4.MATRIMONIOS FORZADOS'!$C$20:$E$20</c15:sqref>
                        </c15:formulaRef>
                      </c:ext>
                    </c:extLst>
                    <c:strCache>
                      <c:ptCount val="3"/>
                      <c:pt idx="0">
                        <c:v>España</c:v>
                      </c:pt>
                      <c:pt idx="1">
                        <c:v>Nacionalidad</c:v>
                      </c:pt>
                      <c:pt idx="2">
                        <c:v>España</c:v>
                      </c:pt>
                    </c:strCache>
                  </c:strRef>
                </c:tx>
                <c:spPr>
                  <a:solidFill>
                    <a:schemeClr val="accent6">
                      <a:lumMod val="80000"/>
                      <a:lumOff val="20000"/>
                    </a:schemeClr>
                  </a:solidFill>
                  <a:ln w="25400">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FORZADOS'!$F$20:$S$20</c15:sqref>
                        </c15:fullRef>
                        <c15:formulaRef>
                          <c15:sqref>'4.MATRIMONIOS FORZADOS'!$L$20:$S$20</c15:sqref>
                        </c15:formulaRef>
                      </c:ext>
                    </c:extLst>
                    <c:numCache>
                      <c:formatCode>General</c:formatCode>
                      <c:ptCount val="8"/>
                      <c:pt idx="0">
                        <c:v>1</c:v>
                      </c:pt>
                      <c:pt idx="1">
                        <c:v>0</c:v>
                      </c:pt>
                      <c:pt idx="2">
                        <c:v>0</c:v>
                      </c:pt>
                      <c:pt idx="3">
                        <c:v>0</c:v>
                      </c:pt>
                      <c:pt idx="4">
                        <c:v>0</c:v>
                      </c:pt>
                      <c:pt idx="5">
                        <c:v>0</c:v>
                      </c:pt>
                      <c:pt idx="6">
                        <c:v>4</c:v>
                      </c:pt>
                      <c:pt idx="7">
                        <c:v>0</c:v>
                      </c:pt>
                    </c:numCache>
                  </c:numRef>
                </c:val>
                <c:extLst xmlns:c15="http://schemas.microsoft.com/office/drawing/2012/chart">
                  <c:ext xmlns:c16="http://schemas.microsoft.com/office/drawing/2014/chart" uri="{C3380CC4-5D6E-409C-BE32-E72D297353CC}">
                    <c16:uniqueId val="{00000012-FDA8-4D61-B57B-CD231AB58781}"/>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'4.MATRIMONIOS FORZADOS'!$C$21:$E$21</c15:sqref>
                        </c15:formulaRef>
                      </c:ext>
                    </c:extLst>
                    <c:strCache>
                      <c:ptCount val="3"/>
                      <c:pt idx="0">
                        <c:v>España</c:v>
                      </c:pt>
                      <c:pt idx="1">
                        <c:v>Nacionalidad</c:v>
                      </c:pt>
                      <c:pt idx="2">
                        <c:v>Pakistán</c:v>
                      </c:pt>
                    </c:strCache>
                  </c:strRef>
                </c:tx>
                <c:spPr>
                  <a:solidFill>
                    <a:schemeClr val="accent1">
                      <a:lumMod val="80000"/>
                    </a:schemeClr>
                  </a:solidFill>
                  <a:ln w="25400">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FORZADOS'!$F$21:$S$21</c15:sqref>
                        </c15:fullRef>
                        <c15:formulaRef>
                          <c15:sqref>'4.MATRIMONIOS FORZADOS'!$L$21:$S$21</c15:sqref>
                        </c15:formulaRef>
                      </c:ext>
                    </c:extLst>
                    <c:numCache>
                      <c:formatCode>General</c:formatCode>
                      <c:ptCount val="8"/>
                      <c:pt idx="0">
                        <c:v>0</c:v>
                      </c:pt>
                      <c:pt idx="1">
                        <c:v>0</c:v>
                      </c:pt>
                      <c:pt idx="2">
                        <c:v>0</c:v>
                      </c:pt>
                      <c:pt idx="3">
                        <c:v>2</c:v>
                      </c:pt>
                      <c:pt idx="4">
                        <c:v>0</c:v>
                      </c:pt>
                      <c:pt idx="5">
                        <c:v>0</c:v>
                      </c:pt>
                      <c:pt idx="6">
                        <c:v>1</c:v>
                      </c:pt>
                      <c:pt idx="7">
                        <c:v>3</c:v>
                      </c:pt>
                    </c:numCache>
                  </c:numRef>
                </c:val>
                <c:extLst xmlns:c15="http://schemas.microsoft.com/office/drawing/2012/chart">
                  <c:ext xmlns:c16="http://schemas.microsoft.com/office/drawing/2014/chart" uri="{C3380CC4-5D6E-409C-BE32-E72D297353CC}">
                    <c16:uniqueId val="{00000013-FDA8-4D61-B57B-CD231AB58781}"/>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'4.MATRIMONIOS FORZADOS'!$C$22:$E$22</c15:sqref>
                        </c15:formulaRef>
                      </c:ext>
                    </c:extLst>
                    <c:strCache>
                      <c:ptCount val="3"/>
                      <c:pt idx="0">
                        <c:v>España</c:v>
                      </c:pt>
                      <c:pt idx="1">
                        <c:v>Nacionalidad</c:v>
                      </c:pt>
                      <c:pt idx="2">
                        <c:v>Rumanía</c:v>
                      </c:pt>
                    </c:strCache>
                  </c:strRef>
                </c:tx>
                <c:spPr>
                  <a:solidFill>
                    <a:schemeClr val="accent2">
                      <a:lumMod val="80000"/>
                    </a:schemeClr>
                  </a:solidFill>
                  <a:ln w="25400">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FORZADOS'!$F$22:$S$22</c15:sqref>
                        </c15:fullRef>
                        <c15:formulaRef>
                          <c15:sqref>'4.MATRIMONIOS FORZADOS'!$L$22:$S$22</c15:sqref>
                        </c15:formulaRef>
                      </c:ext>
                    </c:extLst>
                    <c:numCache>
                      <c:formatCode>General</c:formatCode>
                      <c:ptCount val="8"/>
                      <c:pt idx="0">
                        <c:v>4</c:v>
                      </c:pt>
                      <c:pt idx="1">
                        <c:v>9</c:v>
                      </c:pt>
                      <c:pt idx="2">
                        <c:v>2</c:v>
                      </c:pt>
                      <c:pt idx="3">
                        <c:v>5</c:v>
                      </c:pt>
                      <c:pt idx="4">
                        <c:v>10</c:v>
                      </c:pt>
                      <c:pt idx="5">
                        <c:v>8</c:v>
                      </c:pt>
                      <c:pt idx="6">
                        <c:v>0</c:v>
                      </c:pt>
                      <c:pt idx="7">
                        <c:v>5</c:v>
                      </c:pt>
                    </c:numCache>
                  </c:numRef>
                </c:val>
                <c:extLst xmlns:c15="http://schemas.microsoft.com/office/drawing/2012/chart">
                  <c:ext xmlns:c16="http://schemas.microsoft.com/office/drawing/2014/chart" uri="{C3380CC4-5D6E-409C-BE32-E72D297353CC}">
                    <c16:uniqueId val="{00000014-FDA8-4D61-B57B-CD231AB58781}"/>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'4.MATRIMONIOS FORZADOS'!$C$23:$E$23</c15:sqref>
                        </c15:formulaRef>
                      </c:ext>
                    </c:extLst>
                    <c:strCache>
                      <c:ptCount val="3"/>
                      <c:pt idx="0">
                        <c:v>España</c:v>
                      </c:pt>
                      <c:pt idx="1">
                        <c:v>Nacionalidad</c:v>
                      </c:pt>
                      <c:pt idx="2">
                        <c:v>Marruecos</c:v>
                      </c:pt>
                    </c:strCache>
                  </c:strRef>
                </c:tx>
                <c:spPr>
                  <a:solidFill>
                    <a:schemeClr val="accent3">
                      <a:lumMod val="80000"/>
                    </a:schemeClr>
                  </a:solidFill>
                  <a:ln w="25400">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FORZADOS'!$F$23:$S$23</c15:sqref>
                        </c15:fullRef>
                        <c15:formulaRef>
                          <c15:sqref>'4.MATRIMONIOS FORZADOS'!$L$23:$S$23</c15:sqref>
                        </c15:formulaRef>
                      </c:ext>
                    </c:extLst>
                    <c:numCache>
                      <c:formatCode>General</c:formatCode>
                      <c:ptCount val="8"/>
                      <c:pt idx="0">
                        <c:v>5</c:v>
                      </c:pt>
                      <c:pt idx="1">
                        <c:v>0</c:v>
                      </c:pt>
                      <c:pt idx="2">
                        <c:v>0</c:v>
                      </c:pt>
                      <c:pt idx="3">
                        <c:v>0</c:v>
                      </c:pt>
                      <c:pt idx="4">
                        <c:v>0</c:v>
                      </c:pt>
                      <c:pt idx="5">
                        <c:v>0</c:v>
                      </c:pt>
                      <c:pt idx="6">
                        <c:v>0</c:v>
                      </c:pt>
                      <c:pt idx="7">
                        <c:v>4</c:v>
                      </c:pt>
                    </c:numCache>
                  </c:numRef>
                </c:val>
                <c:extLst xmlns:c15="http://schemas.microsoft.com/office/drawing/2012/chart">
                  <c:ext xmlns:c16="http://schemas.microsoft.com/office/drawing/2014/chart" uri="{C3380CC4-5D6E-409C-BE32-E72D297353CC}">
                    <c16:uniqueId val="{00000015-FDA8-4D61-B57B-CD231AB58781}"/>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'4.MATRIMONIOS FORZADOS'!$C$24:$E$24</c15:sqref>
                        </c15:formulaRef>
                      </c:ext>
                    </c:extLst>
                    <c:strCache>
                      <c:ptCount val="3"/>
                      <c:pt idx="0">
                        <c:v>España</c:v>
                      </c:pt>
                      <c:pt idx="1">
                        <c:v>Nacionalidad</c:v>
                      </c:pt>
                      <c:pt idx="2">
                        <c:v>Bulgaria </c:v>
                      </c:pt>
                    </c:strCache>
                  </c:strRef>
                </c:tx>
                <c:spPr>
                  <a:solidFill>
                    <a:schemeClr val="accent4">
                      <a:lumMod val="80000"/>
                    </a:schemeClr>
                  </a:solidFill>
                  <a:ln w="25400">
                    <a:noFill/>
                  </a:ln>
                  <a:effectLst/>
                </c:spPr>
                <c:invertIfNegative val="0"/>
                <c:cat>
                  <c:numRef>
                    <c:extLst>
                      <c:ext xmlns:c15="http://schemas.microsoft.com/office/drawing/2012/chart" uri="{02D57815-91ED-43cb-92C2-25804820EDAC}">
                        <c15:fullRef>
                          <c15:sqref>'4.MATRIMONIOS FORZADOS'!$F$2:$S$2</c15:sqref>
                        </c15:fullRef>
                        <c15:formulaRef>
                          <c15:sqref>'4.MATRIMONIOS FORZADOS'!$L$2:$S$2</c15:sqref>
                        </c15:formulaRef>
                      </c:ext>
                    </c:extLst>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'4.MATRIMONIOS FORZADOS'!$F$24:$S$24</c15:sqref>
                        </c15:fullRef>
                        <c15:formulaRef>
                          <c15:sqref>'4.MATRIMONIOS FORZADOS'!$L$24:$S$24</c15:sqref>
                        </c15:formulaRef>
                      </c:ext>
                    </c:extLst>
                    <c:numCache>
                      <c:formatCode>General</c:formatCode>
                      <c:ptCount val="8"/>
                      <c:pt idx="0">
                        <c:v>3</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16-FDA8-4D61-B57B-CD231AB58781}"/>
                  </c:ext>
                </c:extLst>
              </c15:ser>
            </c15:filteredBarSeries>
          </c:ext>
        </c:extLst>
      </c:barChart>
      <c:catAx>
        <c:axId val="14449526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44949800"/>
        <c:crosses val="autoZero"/>
        <c:auto val="1"/>
        <c:lblAlgn val="ctr"/>
        <c:lblOffset val="100"/>
        <c:noMultiLvlLbl val="0"/>
      </c:catAx>
      <c:valAx>
        <c:axId val="1444949800"/>
        <c:scaling>
          <c:orientation val="minMax"/>
          <c:max val="1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44952680"/>
        <c:crosses val="autoZero"/>
        <c:crossBetween val="between"/>
      </c:val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r>
              <a:rPr lang="es-ES" sz="1050" baseline="0">
                <a:solidFill>
                  <a:sysClr val="windowText" lastClr="000000"/>
                </a:solidFill>
              </a:rPr>
              <a:t>1.19. Órdenes de protección a víctimas de violencia de género según nacionalidad del denunciado en Madrid. 2006-2022.</a:t>
            </a:r>
          </a:p>
        </c:rich>
      </c:tx>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6.7651400668317097E-2"/>
          <c:y val="0.15852790294097457"/>
          <c:w val="0.8998230907609327"/>
          <c:h val="0.65441158175670677"/>
        </c:manualLayout>
      </c:layout>
      <c:barChart>
        <c:barDir val="col"/>
        <c:grouping val="stacked"/>
        <c:varyColors val="0"/>
        <c:ser>
          <c:idx val="1"/>
          <c:order val="0"/>
          <c:tx>
            <c:strRef>
              <c:f>'1.VIOLENCIA PAREJA-EXPAREJA'!$D$131</c:f>
              <c:strCache>
                <c:ptCount val="1"/>
                <c:pt idx="0">
                  <c:v>Denunciados españoles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PAREJA-EXPAREJA'!$E$112:$Q$112</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'1.VIOLENCIA PAREJA-EXPAREJA'!$E$131:$Q$131</c:f>
              <c:numCache>
                <c:formatCode>#,##0</c:formatCode>
                <c:ptCount val="13"/>
                <c:pt idx="0">
                  <c:v>1524</c:v>
                </c:pt>
                <c:pt idx="1">
                  <c:v>1568</c:v>
                </c:pt>
                <c:pt idx="2">
                  <c:v>1496</c:v>
                </c:pt>
                <c:pt idx="3">
                  <c:v>1523</c:v>
                </c:pt>
                <c:pt idx="4">
                  <c:v>1598</c:v>
                </c:pt>
                <c:pt idx="5">
                  <c:v>1674</c:v>
                </c:pt>
                <c:pt idx="6">
                  <c:v>1692</c:v>
                </c:pt>
                <c:pt idx="7">
                  <c:v>1824</c:v>
                </c:pt>
                <c:pt idx="8">
                  <c:v>1675</c:v>
                </c:pt>
                <c:pt idx="9">
                  <c:v>1698</c:v>
                </c:pt>
                <c:pt idx="10">
                  <c:v>1545</c:v>
                </c:pt>
                <c:pt idx="11">
                  <c:v>1764</c:v>
                </c:pt>
                <c:pt idx="12">
                  <c:v>1764</c:v>
                </c:pt>
              </c:numCache>
            </c:numRef>
          </c:val>
          <c:extLst>
            <c:ext xmlns:c16="http://schemas.microsoft.com/office/drawing/2014/chart" uri="{C3380CC4-5D6E-409C-BE32-E72D297353CC}">
              <c16:uniqueId val="{00000001-406D-4354-8581-9C1537D24C84}"/>
            </c:ext>
          </c:extLst>
        </c:ser>
        <c:ser>
          <c:idx val="0"/>
          <c:order val="1"/>
          <c:tx>
            <c:strRef>
              <c:f>'1.VIOLENCIA PAREJA-EXPAREJA'!$D$132</c:f>
              <c:strCache>
                <c:ptCount val="1"/>
                <c:pt idx="0">
                  <c:v>Denunciados extranjeros</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'1.VIOLENCIA PAREJA-EXPAREJA'!$E$112:$Q$112</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'1.VIOLENCIA PAREJA-EXPAREJA'!$E$132:$Q$132</c:f>
              <c:numCache>
                <c:formatCode>#,##0</c:formatCode>
                <c:ptCount val="13"/>
                <c:pt idx="0">
                  <c:v>1868</c:v>
                </c:pt>
                <c:pt idx="1">
                  <c:v>1631</c:v>
                </c:pt>
                <c:pt idx="2">
                  <c:v>1644</c:v>
                </c:pt>
                <c:pt idx="3">
                  <c:v>1427</c:v>
                </c:pt>
                <c:pt idx="4">
                  <c:v>1430</c:v>
                </c:pt>
                <c:pt idx="5">
                  <c:v>1240</c:v>
                </c:pt>
                <c:pt idx="6">
                  <c:v>1330</c:v>
                </c:pt>
                <c:pt idx="7">
                  <c:v>1482</c:v>
                </c:pt>
                <c:pt idx="8">
                  <c:v>1669</c:v>
                </c:pt>
                <c:pt idx="9">
                  <c:v>1595</c:v>
                </c:pt>
                <c:pt idx="10">
                  <c:v>1379</c:v>
                </c:pt>
                <c:pt idx="11">
                  <c:v>1451</c:v>
                </c:pt>
                <c:pt idx="12">
                  <c:v>1547</c:v>
                </c:pt>
              </c:numCache>
            </c:numRef>
          </c:val>
          <c:extLst>
            <c:ext xmlns:c16="http://schemas.microsoft.com/office/drawing/2014/chart" uri="{C3380CC4-5D6E-409C-BE32-E72D297353CC}">
              <c16:uniqueId val="{00000000-406D-4354-8581-9C1537D24C84}"/>
            </c:ext>
          </c:extLst>
        </c:ser>
        <c:dLbls>
          <c:showLegendKey val="0"/>
          <c:showVal val="1"/>
          <c:showCatName val="0"/>
          <c:showSerName val="0"/>
          <c:showPercent val="0"/>
          <c:showBubbleSize val="0"/>
        </c:dLbls>
        <c:gapWidth val="100"/>
        <c:overlap val="100"/>
        <c:axId val="555089807"/>
        <c:axId val="647570495"/>
      </c:barChart>
      <c:catAx>
        <c:axId val="55508980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647570495"/>
        <c:crosses val="autoZero"/>
        <c:auto val="1"/>
        <c:lblAlgn val="ctr"/>
        <c:lblOffset val="100"/>
        <c:noMultiLvlLbl val="0"/>
      </c:catAx>
      <c:valAx>
        <c:axId val="647570495"/>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5089807"/>
        <c:crosses val="autoZero"/>
        <c:crossBetween val="between"/>
      </c:valAx>
      <c:spPr>
        <a:solidFill>
          <a:schemeClr val="accent3">
            <a:lumMod val="20000"/>
            <a:lumOff val="80000"/>
          </a:schemeClr>
        </a:solidFill>
        <a:ln>
          <a:noFill/>
        </a:ln>
        <a:effectLst/>
      </c:spPr>
    </c:plotArea>
    <c:legend>
      <c:legendPos val="b"/>
      <c:layout>
        <c:manualLayout>
          <c:xMode val="edge"/>
          <c:yMode val="edge"/>
          <c:x val="0.23617883101150822"/>
          <c:y val="0.91881281843446039"/>
          <c:w val="0.50494618897957577"/>
          <c:h val="6.86692776498998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200" b="1" i="0" u="none" strike="noStrike" kern="1200" spc="0" baseline="0">
                <a:solidFill>
                  <a:sysClr val="windowText" lastClr="000000"/>
                </a:solidFill>
                <a:latin typeface="+mn-lt"/>
                <a:ea typeface="+mn-ea"/>
                <a:cs typeface="+mn-cs"/>
              </a:defRPr>
            </a:pPr>
            <a:r>
              <a:rPr lang="es-ES" sz="1050" b="1" i="0" u="none" strike="noStrike" kern="1200" baseline="0">
                <a:solidFill>
                  <a:sysClr val="windowText" lastClr="000000"/>
                </a:solidFill>
                <a:latin typeface="+mn-lt"/>
                <a:ea typeface="+mn-ea"/>
                <a:cs typeface="+mn-cs"/>
              </a:rPr>
              <a:t>1.13. Casos activos y con protección policial en</a:t>
            </a:r>
          </a:p>
          <a:p>
            <a:pPr algn="ctr" rtl="0">
              <a:defRPr lang="es-ES" sz="1200" b="1">
                <a:solidFill>
                  <a:sysClr val="windowText" lastClr="000000"/>
                </a:solidFill>
              </a:defRPr>
            </a:pPr>
            <a:r>
              <a:rPr lang="es-ES" sz="1050" b="1" i="0" u="none" strike="noStrike" kern="1200" baseline="0">
                <a:solidFill>
                  <a:sysClr val="windowText" lastClr="000000"/>
                </a:solidFill>
                <a:latin typeface="+mn-lt"/>
                <a:ea typeface="+mn-ea"/>
                <a:cs typeface="+mn-cs"/>
              </a:rPr>
              <a:t> VioGén. Comunidad de Madrid (desde 2013)</a:t>
            </a:r>
          </a:p>
        </c:rich>
      </c:tx>
      <c:layout>
        <c:manualLayout>
          <c:xMode val="edge"/>
          <c:yMode val="edge"/>
          <c:x val="0.19997989997424398"/>
          <c:y val="1.0260089643413399E-2"/>
        </c:manualLayout>
      </c:layout>
      <c:overlay val="0"/>
      <c:spPr>
        <a:noFill/>
        <a:ln>
          <a:noFill/>
        </a:ln>
        <a:effectLst/>
      </c:spPr>
      <c:txPr>
        <a:bodyPr rot="0" spcFirstLastPara="1" vertOverflow="ellipsis" vert="horz" wrap="square" anchor="ctr" anchorCtr="1"/>
        <a:lstStyle/>
        <a:p>
          <a:pPr algn="ctr" rtl="0">
            <a:defRPr lang="es-ES" sz="1200" b="1" i="0" u="none" strike="noStrike" kern="1200" spc="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0.10217698925513972"/>
          <c:y val="0.14897701890271381"/>
          <c:w val="0.80499183423242615"/>
          <c:h val="0.68449256874629227"/>
        </c:manualLayout>
      </c:layout>
      <c:barChart>
        <c:barDir val="col"/>
        <c:grouping val="clustered"/>
        <c:varyColors val="0"/>
        <c:ser>
          <c:idx val="0"/>
          <c:order val="0"/>
          <c:tx>
            <c:v>Total de casos activos (Nº)</c:v>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accent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'1.VIOLENCIA PAREJA-EXPAREJA'!$E$59:$R$59</c15:sqref>
                  </c15:fullRef>
                </c:ext>
              </c:extLst>
              <c:f>'1.VIOLENCIA PAREJA-EXPAREJA'!$H$59:$R$59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'1.VIOLENCIA PAREJA-EXPAREJA'!$E$60:$R$60</c15:sqref>
                  </c15:fullRef>
                </c:ext>
              </c:extLst>
              <c:f>'1.VIOLENCIA PAREJA-EXPAREJA'!$H$60:$R$60</c:f>
              <c:numCache>
                <c:formatCode>#,##0</c:formatCode>
                <c:ptCount val="11"/>
                <c:pt idx="0">
                  <c:v>11150</c:v>
                </c:pt>
                <c:pt idx="1">
                  <c:v>7240</c:v>
                </c:pt>
                <c:pt idx="2">
                  <c:v>7002</c:v>
                </c:pt>
                <c:pt idx="3">
                  <c:v>7083</c:v>
                </c:pt>
                <c:pt idx="4">
                  <c:v>7582</c:v>
                </c:pt>
                <c:pt idx="5">
                  <c:v>8189</c:v>
                </c:pt>
                <c:pt idx="6">
                  <c:v>8502</c:v>
                </c:pt>
                <c:pt idx="7">
                  <c:v>8589</c:v>
                </c:pt>
                <c:pt idx="8">
                  <c:v>9305</c:v>
                </c:pt>
                <c:pt idx="9">
                  <c:v>9510</c:v>
                </c:pt>
                <c:pt idx="10">
                  <c:v>10084</c:v>
                </c:pt>
              </c:numCache>
            </c:numRef>
          </c:val>
          <c:extLst>
            <c:ext xmlns:c16="http://schemas.microsoft.com/office/drawing/2014/chart" uri="{C3380CC4-5D6E-409C-BE32-E72D297353CC}">
              <c16:uniqueId val="{00000000-A709-4599-98B9-317676189231}"/>
            </c:ext>
          </c:extLst>
        </c:ser>
        <c:ser>
          <c:idx val="1"/>
          <c:order val="1"/>
          <c:tx>
            <c:v>Casos con protección policial (Nº)</c:v>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accent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'1.VIOLENCIA PAREJA-EXPAREJA'!$E$59:$R$59</c15:sqref>
                  </c15:fullRef>
                </c:ext>
              </c:extLst>
              <c:f>'1.VIOLENCIA PAREJA-EXPAREJA'!$H$59:$R$59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'1.VIOLENCIA PAREJA-EXPAREJA'!$E$61:$R$61</c15:sqref>
                  </c15:fullRef>
                </c:ext>
              </c:extLst>
              <c:f>'1.VIOLENCIA PAREJA-EXPAREJA'!$H$61:$R$61</c:f>
              <c:numCache>
                <c:formatCode>#,##0</c:formatCode>
                <c:ptCount val="11"/>
                <c:pt idx="0" formatCode="[&lt;1]0.####;#,##0">
                  <c:v>1611</c:v>
                </c:pt>
                <c:pt idx="1" formatCode="[&lt;1]0.####;#,##0">
                  <c:v>1508</c:v>
                </c:pt>
                <c:pt idx="2" formatCode="[&lt;1]0.####;#,##0">
                  <c:v>1494</c:v>
                </c:pt>
                <c:pt idx="3" formatCode="[&lt;1]0.####;#,##0">
                  <c:v>2477</c:v>
                </c:pt>
                <c:pt idx="4" formatCode="[&lt;1]0.####;#,##0">
                  <c:v>3344</c:v>
                </c:pt>
                <c:pt idx="5" formatCode="[&lt;1]0.####;#,##0">
                  <c:v>4181</c:v>
                </c:pt>
                <c:pt idx="6" formatCode="[&lt;1]0.####;#,##0">
                  <c:v>3930</c:v>
                </c:pt>
                <c:pt idx="7" formatCode="[&lt;1]0.####;#,##0">
                  <c:v>4009</c:v>
                </c:pt>
                <c:pt idx="8" formatCode="[&lt;1]0.####;#,##0">
                  <c:v>4631</c:v>
                </c:pt>
                <c:pt idx="9" formatCode="[&lt;1]0.####;#,##0">
                  <c:v>4929</c:v>
                </c:pt>
                <c:pt idx="10" formatCode="[&lt;1]0.####;#,##0">
                  <c:v>5432</c:v>
                </c:pt>
              </c:numCache>
            </c:numRef>
          </c:val>
          <c:extLst>
            <c:ext xmlns:c16="http://schemas.microsoft.com/office/drawing/2014/chart" uri="{C3380CC4-5D6E-409C-BE32-E72D297353CC}">
              <c16:uniqueId val="{00000001-A709-4599-98B9-317676189231}"/>
            </c:ext>
          </c:extLst>
        </c:ser>
        <c:dLbls>
          <c:showLegendKey val="0"/>
          <c:showVal val="0"/>
          <c:showCatName val="0"/>
          <c:showSerName val="0"/>
          <c:showPercent val="0"/>
          <c:showBubbleSize val="0"/>
        </c:dLbls>
        <c:gapWidth val="219"/>
        <c:overlap val="-27"/>
        <c:axId val="729840552"/>
        <c:axId val="729838032"/>
      </c:barChart>
      <c:lineChart>
        <c:grouping val="stacked"/>
        <c:varyColors val="0"/>
        <c:ser>
          <c:idx val="2"/>
          <c:order val="2"/>
          <c:tx>
            <c:v>Casos con protección policial (%)</c:v>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solidFill>
                <a:schemeClr val="accent4"/>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'1.VIOLENCIA PAREJA-EXPAREJA'!$E$59:$R$59</c15:sqref>
                  </c15:fullRef>
                </c:ext>
              </c:extLst>
              <c:f>'1.VIOLENCIA PAREJA-EXPAREJA'!$H$59:$R$59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'1.VIOLENCIA PAREJA-EXPAREJA'!$E$62:$R$62</c15:sqref>
                  </c15:fullRef>
                </c:ext>
              </c:extLst>
              <c:f>'1.VIOLENCIA PAREJA-EXPAREJA'!$H$62:$R$62</c:f>
              <c:numCache>
                <c:formatCode>General</c:formatCode>
                <c:ptCount val="11"/>
                <c:pt idx="0" formatCode="0.0%">
                  <c:v>0.14448430493273542</c:v>
                </c:pt>
                <c:pt idx="1" formatCode="0.0%">
                  <c:v>0.20828729281767955</c:v>
                </c:pt>
                <c:pt idx="2" formatCode="0.0%">
                  <c:v>0.21336760925449871</c:v>
                </c:pt>
                <c:pt idx="3" formatCode="0.0%">
                  <c:v>0.34971057461527599</c:v>
                </c:pt>
                <c:pt idx="4" formatCode="0.0%">
                  <c:v>0.44104457926668428</c:v>
                </c:pt>
                <c:pt idx="5" formatCode="0.0%">
                  <c:v>0.51056295029918186</c:v>
                </c:pt>
                <c:pt idx="6" formatCode="0.0%">
                  <c:v>0.46224417784050814</c:v>
                </c:pt>
                <c:pt idx="7" formatCode="0.0%">
                  <c:v>0.46675980905809755</c:v>
                </c:pt>
                <c:pt idx="8" formatCode="0.0%">
                  <c:v>0.49768941429339064</c:v>
                </c:pt>
                <c:pt idx="9" formatCode="0.0%">
                  <c:v>0.51829652996845421</c:v>
                </c:pt>
                <c:pt idx="10" formatCode="0.0%">
                  <c:v>0.53867512891709635</c:v>
                </c:pt>
              </c:numCache>
            </c:numRef>
          </c:val>
          <c:smooth val="0"/>
          <c:extLst>
            <c:ext xmlns:c16="http://schemas.microsoft.com/office/drawing/2014/chart" uri="{C3380CC4-5D6E-409C-BE32-E72D297353CC}">
              <c16:uniqueId val="{00000002-A709-4599-98B9-317676189231}"/>
            </c:ext>
          </c:extLst>
        </c:ser>
        <c:dLbls>
          <c:showLegendKey val="0"/>
          <c:showVal val="0"/>
          <c:showCatName val="0"/>
          <c:showSerName val="0"/>
          <c:showPercent val="0"/>
          <c:showBubbleSize val="0"/>
        </c:dLbls>
        <c:marker val="1"/>
        <c:smooth val="0"/>
        <c:axId val="729839472"/>
        <c:axId val="729839112"/>
      </c:lineChart>
      <c:catAx>
        <c:axId val="729840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9838032"/>
        <c:crosses val="autoZero"/>
        <c:auto val="1"/>
        <c:lblAlgn val="ctr"/>
        <c:lblOffset val="100"/>
        <c:noMultiLvlLbl val="0"/>
      </c:catAx>
      <c:valAx>
        <c:axId val="729838032"/>
        <c:scaling>
          <c:orientation val="minMax"/>
          <c:max val="15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9840552"/>
        <c:crosses val="autoZero"/>
        <c:crossBetween val="between"/>
      </c:valAx>
      <c:valAx>
        <c:axId val="729839112"/>
        <c:scaling>
          <c:orientation val="minMax"/>
          <c:max val="1"/>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729839472"/>
        <c:crosses val="max"/>
        <c:crossBetween val="between"/>
      </c:valAx>
      <c:catAx>
        <c:axId val="729839472"/>
        <c:scaling>
          <c:orientation val="minMax"/>
        </c:scaling>
        <c:delete val="1"/>
        <c:axPos val="t"/>
        <c:numFmt formatCode="General" sourceLinked="1"/>
        <c:majorTickMark val="none"/>
        <c:minorTickMark val="none"/>
        <c:tickLblPos val="nextTo"/>
        <c:crossAx val="729839112"/>
        <c:crosses val="max"/>
        <c:auto val="1"/>
        <c:lblAlgn val="ctr"/>
        <c:lblOffset val="100"/>
        <c:noMultiLvlLbl val="0"/>
      </c:catAx>
      <c:spPr>
        <a:solidFill>
          <a:schemeClr val="accent3">
            <a:lumMod val="20000"/>
            <a:lumOff val="80000"/>
          </a:schemeClr>
        </a:solidFill>
        <a:ln>
          <a:solidFill>
            <a:schemeClr val="accent3">
              <a:lumMod val="20000"/>
              <a:lumOff val="8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3" Type="http://schemas.openxmlformats.org/officeDocument/2006/relationships/chart" Target="../charts/chart29.xml"/><Relationship Id="rId7" Type="http://schemas.openxmlformats.org/officeDocument/2006/relationships/chart" Target="../charts/chart33.xml"/><Relationship Id="rId12" Type="http://schemas.openxmlformats.org/officeDocument/2006/relationships/chart" Target="../charts/chart38.xml"/><Relationship Id="rId2" Type="http://schemas.openxmlformats.org/officeDocument/2006/relationships/chart" Target="../charts/chart28.xml"/><Relationship Id="rId16" Type="http://schemas.openxmlformats.org/officeDocument/2006/relationships/chart" Target="../charts/chart42.xml"/><Relationship Id="rId1" Type="http://schemas.openxmlformats.org/officeDocument/2006/relationships/chart" Target="../charts/chart27.xml"/><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50.xml"/><Relationship Id="rId13" Type="http://schemas.openxmlformats.org/officeDocument/2006/relationships/chart" Target="../charts/chart55.xml"/><Relationship Id="rId3" Type="http://schemas.openxmlformats.org/officeDocument/2006/relationships/chart" Target="../charts/chart45.xml"/><Relationship Id="rId7" Type="http://schemas.openxmlformats.org/officeDocument/2006/relationships/chart" Target="../charts/chart49.xml"/><Relationship Id="rId12" Type="http://schemas.openxmlformats.org/officeDocument/2006/relationships/chart" Target="../charts/chart54.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chart" Target="../charts/chart48.xml"/><Relationship Id="rId11" Type="http://schemas.openxmlformats.org/officeDocument/2006/relationships/chart" Target="../charts/chart53.xml"/><Relationship Id="rId5" Type="http://schemas.openxmlformats.org/officeDocument/2006/relationships/chart" Target="../charts/chart47.xml"/><Relationship Id="rId10" Type="http://schemas.openxmlformats.org/officeDocument/2006/relationships/chart" Target="../charts/chart52.xml"/><Relationship Id="rId4" Type="http://schemas.openxmlformats.org/officeDocument/2006/relationships/chart" Target="../charts/chart46.xml"/><Relationship Id="rId9" Type="http://schemas.openxmlformats.org/officeDocument/2006/relationships/chart" Target="../charts/chart5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63.xml"/><Relationship Id="rId3" Type="http://schemas.openxmlformats.org/officeDocument/2006/relationships/chart" Target="../charts/chart58.xml"/><Relationship Id="rId7" Type="http://schemas.openxmlformats.org/officeDocument/2006/relationships/chart" Target="../charts/chart62.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11" Type="http://schemas.openxmlformats.org/officeDocument/2006/relationships/chart" Target="../charts/chart66.xml"/><Relationship Id="rId5" Type="http://schemas.openxmlformats.org/officeDocument/2006/relationships/chart" Target="../charts/chart60.xml"/><Relationship Id="rId10" Type="http://schemas.openxmlformats.org/officeDocument/2006/relationships/chart" Target="../charts/chart65.xml"/><Relationship Id="rId4" Type="http://schemas.openxmlformats.org/officeDocument/2006/relationships/chart" Target="../charts/chart59.xml"/><Relationship Id="rId9" Type="http://schemas.openxmlformats.org/officeDocument/2006/relationships/chart" Target="../charts/chart6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 Id="rId5" Type="http://schemas.openxmlformats.org/officeDocument/2006/relationships/chart" Target="../charts/chart71.xml"/><Relationship Id="rId4" Type="http://schemas.openxmlformats.org/officeDocument/2006/relationships/chart" Target="../charts/chart70.xml"/></Relationships>
</file>

<file path=xl/drawings/drawing1.xml><?xml version="1.0" encoding="utf-8"?>
<xdr:wsDr xmlns:xdr="http://schemas.openxmlformats.org/drawingml/2006/spreadsheetDrawing" xmlns:a="http://schemas.openxmlformats.org/drawingml/2006/main">
  <xdr:twoCellAnchor>
    <xdr:from>
      <xdr:col>0</xdr:col>
      <xdr:colOff>186267</xdr:colOff>
      <xdr:row>3</xdr:row>
      <xdr:rowOff>4234</xdr:rowOff>
    </xdr:from>
    <xdr:to>
      <xdr:col>8</xdr:col>
      <xdr:colOff>787400</xdr:colOff>
      <xdr:row>18</xdr:row>
      <xdr:rowOff>25400</xdr:rowOff>
    </xdr:to>
    <xdr:graphicFrame macro="">
      <xdr:nvGraphicFramePr>
        <xdr:cNvPr id="3" name="Gráfico 2">
          <a:extLst>
            <a:ext uri="{FF2B5EF4-FFF2-40B4-BE49-F238E27FC236}">
              <a16:creationId xmlns:a16="http://schemas.microsoft.com/office/drawing/2014/main" id="{230907C9-D8F1-2F09-9E53-2D95477CD3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660400</xdr:colOff>
      <xdr:row>192</xdr:row>
      <xdr:rowOff>177800</xdr:rowOff>
    </xdr:from>
    <xdr:to>
      <xdr:col>8</xdr:col>
      <xdr:colOff>787400</xdr:colOff>
      <xdr:row>207</xdr:row>
      <xdr:rowOff>152400</xdr:rowOff>
    </xdr:to>
    <xdr:graphicFrame macro="">
      <xdr:nvGraphicFramePr>
        <xdr:cNvPr id="24" name="Gráfico 23">
          <a:extLst>
            <a:ext uri="{FF2B5EF4-FFF2-40B4-BE49-F238E27FC236}">
              <a16:creationId xmlns:a16="http://schemas.microsoft.com/office/drawing/2014/main" id="{C4C91B93-1AE0-408B-9B49-A8AA2EF9B4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304801</xdr:colOff>
      <xdr:row>237</xdr:row>
      <xdr:rowOff>25399</xdr:rowOff>
    </xdr:from>
    <xdr:to>
      <xdr:col>8</xdr:col>
      <xdr:colOff>668867</xdr:colOff>
      <xdr:row>256</xdr:row>
      <xdr:rowOff>67733</xdr:rowOff>
    </xdr:to>
    <xdr:graphicFrame macro="">
      <xdr:nvGraphicFramePr>
        <xdr:cNvPr id="28" name="Gráfico 27">
          <a:extLst>
            <a:ext uri="{FF2B5EF4-FFF2-40B4-BE49-F238E27FC236}">
              <a16:creationId xmlns:a16="http://schemas.microsoft.com/office/drawing/2014/main" id="{98D9D911-CBF5-4EC8-A9BF-655608B10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50800</xdr:colOff>
      <xdr:row>260</xdr:row>
      <xdr:rowOff>169333</xdr:rowOff>
    </xdr:from>
    <xdr:to>
      <xdr:col>8</xdr:col>
      <xdr:colOff>8467</xdr:colOff>
      <xdr:row>278</xdr:row>
      <xdr:rowOff>8466</xdr:rowOff>
    </xdr:to>
    <xdr:graphicFrame macro="">
      <xdr:nvGraphicFramePr>
        <xdr:cNvPr id="29" name="Gráfico 28">
          <a:extLst>
            <a:ext uri="{FF2B5EF4-FFF2-40B4-BE49-F238E27FC236}">
              <a16:creationId xmlns:a16="http://schemas.microsoft.com/office/drawing/2014/main" id="{537A1E7F-0E49-4BD1-9127-3F4CBDA746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516466</xdr:colOff>
      <xdr:row>260</xdr:row>
      <xdr:rowOff>152402</xdr:rowOff>
    </xdr:from>
    <xdr:to>
      <xdr:col>16</xdr:col>
      <xdr:colOff>8466</xdr:colOff>
      <xdr:row>277</xdr:row>
      <xdr:rowOff>152400</xdr:rowOff>
    </xdr:to>
    <xdr:graphicFrame macro="">
      <xdr:nvGraphicFramePr>
        <xdr:cNvPr id="31" name="Gráfico 30">
          <a:extLst>
            <a:ext uri="{FF2B5EF4-FFF2-40B4-BE49-F238E27FC236}">
              <a16:creationId xmlns:a16="http://schemas.microsoft.com/office/drawing/2014/main" id="{F4AA8595-8654-4BDE-AE2F-8A7A6DC36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419100</xdr:colOff>
      <xdr:row>348</xdr:row>
      <xdr:rowOff>0</xdr:rowOff>
    </xdr:from>
    <xdr:to>
      <xdr:col>9</xdr:col>
      <xdr:colOff>12700</xdr:colOff>
      <xdr:row>366</xdr:row>
      <xdr:rowOff>0</xdr:rowOff>
    </xdr:to>
    <xdr:graphicFrame macro="">
      <xdr:nvGraphicFramePr>
        <xdr:cNvPr id="37" name="Gráfico 36">
          <a:extLst>
            <a:ext uri="{FF2B5EF4-FFF2-40B4-BE49-F238E27FC236}">
              <a16:creationId xmlns:a16="http://schemas.microsoft.com/office/drawing/2014/main" id="{51FDA7C9-81F6-4956-BBB4-F049B9D5FB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448733</xdr:colOff>
      <xdr:row>390</xdr:row>
      <xdr:rowOff>175682</xdr:rowOff>
    </xdr:from>
    <xdr:to>
      <xdr:col>8</xdr:col>
      <xdr:colOff>800101</xdr:colOff>
      <xdr:row>409</xdr:row>
      <xdr:rowOff>16932</xdr:rowOff>
    </xdr:to>
    <xdr:graphicFrame macro="">
      <xdr:nvGraphicFramePr>
        <xdr:cNvPr id="40" name="Gráfico 39">
          <a:extLst>
            <a:ext uri="{FF2B5EF4-FFF2-40B4-BE49-F238E27FC236}">
              <a16:creationId xmlns:a16="http://schemas.microsoft.com/office/drawing/2014/main" id="{B9A65753-2CFA-4B3F-A181-82EC3C16EE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457200</xdr:colOff>
      <xdr:row>305</xdr:row>
      <xdr:rowOff>8467</xdr:rowOff>
    </xdr:from>
    <xdr:to>
      <xdr:col>8</xdr:col>
      <xdr:colOff>795867</xdr:colOff>
      <xdr:row>322</xdr:row>
      <xdr:rowOff>177801</xdr:rowOff>
    </xdr:to>
    <xdr:graphicFrame macro="">
      <xdr:nvGraphicFramePr>
        <xdr:cNvPr id="19" name="Gráfico 18">
          <a:extLst>
            <a:ext uri="{FF2B5EF4-FFF2-40B4-BE49-F238E27FC236}">
              <a16:creationId xmlns:a16="http://schemas.microsoft.com/office/drawing/2014/main" id="{DFB6362C-A465-45BC-A5BD-1C01FB539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482600</xdr:colOff>
      <xdr:row>171</xdr:row>
      <xdr:rowOff>1</xdr:rowOff>
    </xdr:from>
    <xdr:to>
      <xdr:col>9</xdr:col>
      <xdr:colOff>0</xdr:colOff>
      <xdr:row>189</xdr:row>
      <xdr:rowOff>0</xdr:rowOff>
    </xdr:to>
    <xdr:graphicFrame macro="">
      <xdr:nvGraphicFramePr>
        <xdr:cNvPr id="5" name="Gráfico 4">
          <a:extLst>
            <a:ext uri="{FF2B5EF4-FFF2-40B4-BE49-F238E27FC236}">
              <a16:creationId xmlns:a16="http://schemas.microsoft.com/office/drawing/2014/main" id="{26D06E89-3BA7-4FC1-AB08-82B688C4ED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342903</xdr:colOff>
      <xdr:row>212</xdr:row>
      <xdr:rowOff>8468</xdr:rowOff>
    </xdr:from>
    <xdr:to>
      <xdr:col>8</xdr:col>
      <xdr:colOff>1</xdr:colOff>
      <xdr:row>232</xdr:row>
      <xdr:rowOff>177800</xdr:rowOff>
    </xdr:to>
    <xdr:graphicFrame macro="">
      <xdr:nvGraphicFramePr>
        <xdr:cNvPr id="7" name="Gráfico 6">
          <a:extLst>
            <a:ext uri="{FF2B5EF4-FFF2-40B4-BE49-F238E27FC236}">
              <a16:creationId xmlns:a16="http://schemas.microsoft.com/office/drawing/2014/main" id="{9A3FAA25-99D4-4CC4-8947-8830A0A0FB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376768</xdr:colOff>
      <xdr:row>282</xdr:row>
      <xdr:rowOff>0</xdr:rowOff>
    </xdr:from>
    <xdr:to>
      <xdr:col>15</xdr:col>
      <xdr:colOff>787401</xdr:colOff>
      <xdr:row>301</xdr:row>
      <xdr:rowOff>8467</xdr:rowOff>
    </xdr:to>
    <xdr:graphicFrame macro="">
      <xdr:nvGraphicFramePr>
        <xdr:cNvPr id="60" name="Gráfico 59">
          <a:extLst>
            <a:ext uri="{FF2B5EF4-FFF2-40B4-BE49-F238E27FC236}">
              <a16:creationId xmlns:a16="http://schemas.microsoft.com/office/drawing/2014/main" id="{26065D45-3391-4657-B4B7-8DDD489FD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381000</xdr:colOff>
      <xdr:row>327</xdr:row>
      <xdr:rowOff>0</xdr:rowOff>
    </xdr:from>
    <xdr:to>
      <xdr:col>8</xdr:col>
      <xdr:colOff>787400</xdr:colOff>
      <xdr:row>344</xdr:row>
      <xdr:rowOff>12700</xdr:rowOff>
    </xdr:to>
    <xdr:graphicFrame macro="">
      <xdr:nvGraphicFramePr>
        <xdr:cNvPr id="65" name="Gráfico 64">
          <a:extLst>
            <a:ext uri="{FF2B5EF4-FFF2-40B4-BE49-F238E27FC236}">
              <a16:creationId xmlns:a16="http://schemas.microsoft.com/office/drawing/2014/main" id="{5FC806F7-A5FF-4B05-A952-E15FCBC2B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368300</xdr:colOff>
      <xdr:row>369</xdr:row>
      <xdr:rowOff>169333</xdr:rowOff>
    </xdr:from>
    <xdr:to>
      <xdr:col>9</xdr:col>
      <xdr:colOff>0</xdr:colOff>
      <xdr:row>386</xdr:row>
      <xdr:rowOff>169333</xdr:rowOff>
    </xdr:to>
    <xdr:graphicFrame macro="">
      <xdr:nvGraphicFramePr>
        <xdr:cNvPr id="4" name="Gráfico 3">
          <a:extLst>
            <a:ext uri="{FF2B5EF4-FFF2-40B4-BE49-F238E27FC236}">
              <a16:creationId xmlns:a16="http://schemas.microsoft.com/office/drawing/2014/main" id="{D7C1C5EF-69DB-420D-AC40-D7BFC8D1B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465667</xdr:colOff>
      <xdr:row>458</xdr:row>
      <xdr:rowOff>33866</xdr:rowOff>
    </xdr:from>
    <xdr:to>
      <xdr:col>9</xdr:col>
      <xdr:colOff>12700</xdr:colOff>
      <xdr:row>476</xdr:row>
      <xdr:rowOff>33866</xdr:rowOff>
    </xdr:to>
    <xdr:graphicFrame macro="">
      <xdr:nvGraphicFramePr>
        <xdr:cNvPr id="13" name="Gráfico 12">
          <a:extLst>
            <a:ext uri="{FF2B5EF4-FFF2-40B4-BE49-F238E27FC236}">
              <a16:creationId xmlns:a16="http://schemas.microsoft.com/office/drawing/2014/main" id="{6AD04878-F398-49BA-B6F7-1C6C64FEC4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452967</xdr:colOff>
      <xdr:row>413</xdr:row>
      <xdr:rowOff>8467</xdr:rowOff>
    </xdr:from>
    <xdr:to>
      <xdr:col>8</xdr:col>
      <xdr:colOff>783167</xdr:colOff>
      <xdr:row>431</xdr:row>
      <xdr:rowOff>186267</xdr:rowOff>
    </xdr:to>
    <xdr:graphicFrame macro="">
      <xdr:nvGraphicFramePr>
        <xdr:cNvPr id="15" name="Gráfico 14">
          <a:extLst>
            <a:ext uri="{FF2B5EF4-FFF2-40B4-BE49-F238E27FC236}">
              <a16:creationId xmlns:a16="http://schemas.microsoft.com/office/drawing/2014/main" id="{D06F0A1C-38E5-4138-90A2-0436C3DAC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423332</xdr:colOff>
      <xdr:row>435</xdr:row>
      <xdr:rowOff>152400</xdr:rowOff>
    </xdr:from>
    <xdr:to>
      <xdr:col>8</xdr:col>
      <xdr:colOff>804331</xdr:colOff>
      <xdr:row>453</xdr:row>
      <xdr:rowOff>93133</xdr:rowOff>
    </xdr:to>
    <xdr:graphicFrame macro="">
      <xdr:nvGraphicFramePr>
        <xdr:cNvPr id="16" name="Gráfico 15">
          <a:extLst>
            <a:ext uri="{FF2B5EF4-FFF2-40B4-BE49-F238E27FC236}">
              <a16:creationId xmlns:a16="http://schemas.microsoft.com/office/drawing/2014/main" id="{87967844-7449-4B28-B492-36F5D830B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334433</xdr:colOff>
      <xdr:row>22</xdr:row>
      <xdr:rowOff>0</xdr:rowOff>
    </xdr:from>
    <xdr:to>
      <xdr:col>8</xdr:col>
      <xdr:colOff>795869</xdr:colOff>
      <xdr:row>39</xdr:row>
      <xdr:rowOff>16932</xdr:rowOff>
    </xdr:to>
    <xdr:graphicFrame macro="">
      <xdr:nvGraphicFramePr>
        <xdr:cNvPr id="6" name="Gráfico 5">
          <a:extLst>
            <a:ext uri="{FF2B5EF4-FFF2-40B4-BE49-F238E27FC236}">
              <a16:creationId xmlns:a16="http://schemas.microsoft.com/office/drawing/2014/main" id="{B3F16396-9EAD-4051-825C-2F9E45767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516467</xdr:colOff>
      <xdr:row>149</xdr:row>
      <xdr:rowOff>8467</xdr:rowOff>
    </xdr:from>
    <xdr:to>
      <xdr:col>8</xdr:col>
      <xdr:colOff>795867</xdr:colOff>
      <xdr:row>166</xdr:row>
      <xdr:rowOff>173567</xdr:rowOff>
    </xdr:to>
    <xdr:graphicFrame macro="">
      <xdr:nvGraphicFramePr>
        <xdr:cNvPr id="9" name="Gráfico 8">
          <a:extLst>
            <a:ext uri="{FF2B5EF4-FFF2-40B4-BE49-F238E27FC236}">
              <a16:creationId xmlns:a16="http://schemas.microsoft.com/office/drawing/2014/main" id="{F5C42235-7F16-423C-9AC8-F898C2FD52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457201</xdr:colOff>
      <xdr:row>126</xdr:row>
      <xdr:rowOff>177799</xdr:rowOff>
    </xdr:from>
    <xdr:to>
      <xdr:col>9</xdr:col>
      <xdr:colOff>4235</xdr:colOff>
      <xdr:row>144</xdr:row>
      <xdr:rowOff>177799</xdr:rowOff>
    </xdr:to>
    <xdr:graphicFrame macro="">
      <xdr:nvGraphicFramePr>
        <xdr:cNvPr id="10" name="Gráfico 9">
          <a:extLst>
            <a:ext uri="{FF2B5EF4-FFF2-40B4-BE49-F238E27FC236}">
              <a16:creationId xmlns:a16="http://schemas.microsoft.com/office/drawing/2014/main" id="{D5314D45-94E7-4FA8-AFC2-BC2B5C077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457200</xdr:colOff>
      <xdr:row>105</xdr:row>
      <xdr:rowOff>0</xdr:rowOff>
    </xdr:from>
    <xdr:to>
      <xdr:col>8</xdr:col>
      <xdr:colOff>791633</xdr:colOff>
      <xdr:row>123</xdr:row>
      <xdr:rowOff>12700</xdr:rowOff>
    </xdr:to>
    <xdr:graphicFrame macro="">
      <xdr:nvGraphicFramePr>
        <xdr:cNvPr id="22" name="Gráfico 21">
          <a:extLst>
            <a:ext uri="{FF2B5EF4-FFF2-40B4-BE49-F238E27FC236}">
              <a16:creationId xmlns:a16="http://schemas.microsoft.com/office/drawing/2014/main" id="{22112781-4E50-4FDC-8A56-62CA9B23DD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330200</xdr:colOff>
      <xdr:row>83</xdr:row>
      <xdr:rowOff>8465</xdr:rowOff>
    </xdr:from>
    <xdr:to>
      <xdr:col>9</xdr:col>
      <xdr:colOff>4234</xdr:colOff>
      <xdr:row>101</xdr:row>
      <xdr:rowOff>135466</xdr:rowOff>
    </xdr:to>
    <xdr:graphicFrame macro="">
      <xdr:nvGraphicFramePr>
        <xdr:cNvPr id="26" name="Gráfico 25">
          <a:extLst>
            <a:ext uri="{FF2B5EF4-FFF2-40B4-BE49-F238E27FC236}">
              <a16:creationId xmlns:a16="http://schemas.microsoft.com/office/drawing/2014/main" id="{3CC33A3C-3E0C-45F3-9E62-A2080CB07B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558800</xdr:colOff>
      <xdr:row>63</xdr:row>
      <xdr:rowOff>42333</xdr:rowOff>
    </xdr:from>
    <xdr:to>
      <xdr:col>8</xdr:col>
      <xdr:colOff>787401</xdr:colOff>
      <xdr:row>79</xdr:row>
      <xdr:rowOff>25399</xdr:rowOff>
    </xdr:to>
    <xdr:graphicFrame macro="">
      <xdr:nvGraphicFramePr>
        <xdr:cNvPr id="27" name="Gráfico 26">
          <a:extLst>
            <a:ext uri="{FF2B5EF4-FFF2-40B4-BE49-F238E27FC236}">
              <a16:creationId xmlns:a16="http://schemas.microsoft.com/office/drawing/2014/main" id="{AEEFFB5A-247E-4629-BF6E-3C17D32E9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245533</xdr:colOff>
      <xdr:row>282</xdr:row>
      <xdr:rowOff>0</xdr:rowOff>
    </xdr:from>
    <xdr:to>
      <xdr:col>7</xdr:col>
      <xdr:colOff>795866</xdr:colOff>
      <xdr:row>301</xdr:row>
      <xdr:rowOff>8466</xdr:rowOff>
    </xdr:to>
    <xdr:graphicFrame macro="">
      <xdr:nvGraphicFramePr>
        <xdr:cNvPr id="2" name="Gráfico 1">
          <a:extLst>
            <a:ext uri="{FF2B5EF4-FFF2-40B4-BE49-F238E27FC236}">
              <a16:creationId xmlns:a16="http://schemas.microsoft.com/office/drawing/2014/main" id="{0A252278-4881-4AEA-B764-48F82EF1E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389467</xdr:colOff>
      <xdr:row>212</xdr:row>
      <xdr:rowOff>1</xdr:rowOff>
    </xdr:from>
    <xdr:to>
      <xdr:col>15</xdr:col>
      <xdr:colOff>778934</xdr:colOff>
      <xdr:row>233</xdr:row>
      <xdr:rowOff>-1</xdr:rowOff>
    </xdr:to>
    <xdr:graphicFrame macro="">
      <xdr:nvGraphicFramePr>
        <xdr:cNvPr id="8" name="Gráfico 7">
          <a:extLst>
            <a:ext uri="{FF2B5EF4-FFF2-40B4-BE49-F238E27FC236}">
              <a16:creationId xmlns:a16="http://schemas.microsoft.com/office/drawing/2014/main" id="{1729234F-CB55-42DD-B873-5786A943A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414867</xdr:colOff>
      <xdr:row>42</xdr:row>
      <xdr:rowOff>169332</xdr:rowOff>
    </xdr:from>
    <xdr:to>
      <xdr:col>9</xdr:col>
      <xdr:colOff>0</xdr:colOff>
      <xdr:row>59</xdr:row>
      <xdr:rowOff>8466</xdr:rowOff>
    </xdr:to>
    <xdr:graphicFrame macro="">
      <xdr:nvGraphicFramePr>
        <xdr:cNvPr id="12" name="Gráfico 11">
          <a:extLst>
            <a:ext uri="{FF2B5EF4-FFF2-40B4-BE49-F238E27FC236}">
              <a16:creationId xmlns:a16="http://schemas.microsoft.com/office/drawing/2014/main" id="{A7DC787E-3853-4145-86A8-2C8EE26D9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10</xdr:col>
      <xdr:colOff>0</xdr:colOff>
      <xdr:row>127</xdr:row>
      <xdr:rowOff>0</xdr:rowOff>
    </xdr:from>
    <xdr:to>
      <xdr:col>18</xdr:col>
      <xdr:colOff>69975</xdr:colOff>
      <xdr:row>145</xdr:row>
      <xdr:rowOff>0</xdr:rowOff>
    </xdr:to>
    <xdr:graphicFrame macro="">
      <xdr:nvGraphicFramePr>
        <xdr:cNvPr id="11" name="Gráfico 10">
          <a:extLst>
            <a:ext uri="{FF2B5EF4-FFF2-40B4-BE49-F238E27FC236}">
              <a16:creationId xmlns:a16="http://schemas.microsoft.com/office/drawing/2014/main" id="{43C6616D-3B6A-4F9C-9F45-DD4DCA7997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551961</xdr:colOff>
      <xdr:row>212</xdr:row>
      <xdr:rowOff>0</xdr:rowOff>
    </xdr:from>
    <xdr:to>
      <xdr:col>10</xdr:col>
      <xdr:colOff>791307</xdr:colOff>
      <xdr:row>228</xdr:row>
      <xdr:rowOff>25400</xdr:rowOff>
    </xdr:to>
    <xdr:graphicFrame macro="">
      <xdr:nvGraphicFramePr>
        <xdr:cNvPr id="15" name="Gráfico 14">
          <a:extLst>
            <a:ext uri="{FF2B5EF4-FFF2-40B4-BE49-F238E27FC236}">
              <a16:creationId xmlns:a16="http://schemas.microsoft.com/office/drawing/2014/main" id="{B4420DBB-44B2-44B8-AFDA-380F4DB6B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622300</xdr:colOff>
      <xdr:row>232</xdr:row>
      <xdr:rowOff>12700</xdr:rowOff>
    </xdr:from>
    <xdr:to>
      <xdr:col>11</xdr:col>
      <xdr:colOff>12700</xdr:colOff>
      <xdr:row>249</xdr:row>
      <xdr:rowOff>50800</xdr:rowOff>
    </xdr:to>
    <xdr:graphicFrame macro="">
      <xdr:nvGraphicFramePr>
        <xdr:cNvPr id="3" name="Gráfico 2">
          <a:extLst>
            <a:ext uri="{FF2B5EF4-FFF2-40B4-BE49-F238E27FC236}">
              <a16:creationId xmlns:a16="http://schemas.microsoft.com/office/drawing/2014/main" id="{7C53F69B-41D1-44EE-AD08-E31A24ED67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3</xdr:row>
      <xdr:rowOff>8466</xdr:rowOff>
    </xdr:from>
    <xdr:to>
      <xdr:col>9</xdr:col>
      <xdr:colOff>0</xdr:colOff>
      <xdr:row>22</xdr:row>
      <xdr:rowOff>25400</xdr:rowOff>
    </xdr:to>
    <xdr:graphicFrame macro="">
      <xdr:nvGraphicFramePr>
        <xdr:cNvPr id="16" name="Gráfico 15">
          <a:extLst>
            <a:ext uri="{FF2B5EF4-FFF2-40B4-BE49-F238E27FC236}">
              <a16:creationId xmlns:a16="http://schemas.microsoft.com/office/drawing/2014/main" id="{F46AE64B-4E57-47A5-95C8-3AA37817F4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67734</xdr:colOff>
      <xdr:row>25</xdr:row>
      <xdr:rowOff>177800</xdr:rowOff>
    </xdr:from>
    <xdr:to>
      <xdr:col>8</xdr:col>
      <xdr:colOff>262466</xdr:colOff>
      <xdr:row>45</xdr:row>
      <xdr:rowOff>0</xdr:rowOff>
    </xdr:to>
    <xdr:graphicFrame macro="">
      <xdr:nvGraphicFramePr>
        <xdr:cNvPr id="19" name="Gráfico 18">
          <a:extLst>
            <a:ext uri="{FF2B5EF4-FFF2-40B4-BE49-F238E27FC236}">
              <a16:creationId xmlns:a16="http://schemas.microsoft.com/office/drawing/2014/main" id="{D8139CD3-BE57-447A-815D-7949F23D9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541867</xdr:colOff>
      <xdr:row>26</xdr:row>
      <xdr:rowOff>8469</xdr:rowOff>
    </xdr:from>
    <xdr:to>
      <xdr:col>16</xdr:col>
      <xdr:colOff>1</xdr:colOff>
      <xdr:row>45</xdr:row>
      <xdr:rowOff>42334</xdr:rowOff>
    </xdr:to>
    <xdr:graphicFrame macro="">
      <xdr:nvGraphicFramePr>
        <xdr:cNvPr id="6" name="Gráfico 1">
          <a:extLst>
            <a:ext uri="{FF2B5EF4-FFF2-40B4-BE49-F238E27FC236}">
              <a16:creationId xmlns:a16="http://schemas.microsoft.com/office/drawing/2014/main" id="{534EE95B-8D87-4FBE-ABA4-5754CFD158A0}"/>
            </a:ext>
            <a:ext uri="{147F2762-F138-4A5C-976F-8EAC2B608ADB}">
              <a16:predDERef xmlns:a16="http://schemas.microsoft.com/office/drawing/2014/main" pred="{D8139CD3-BE57-447A-815D-7949F23D9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84667</xdr:colOff>
      <xdr:row>49</xdr:row>
      <xdr:rowOff>8466</xdr:rowOff>
    </xdr:from>
    <xdr:to>
      <xdr:col>7</xdr:col>
      <xdr:colOff>8467</xdr:colOff>
      <xdr:row>71</xdr:row>
      <xdr:rowOff>16933</xdr:rowOff>
    </xdr:to>
    <xdr:graphicFrame macro="">
      <xdr:nvGraphicFramePr>
        <xdr:cNvPr id="20" name="Gráfico 19">
          <a:extLst>
            <a:ext uri="{FF2B5EF4-FFF2-40B4-BE49-F238E27FC236}">
              <a16:creationId xmlns:a16="http://schemas.microsoft.com/office/drawing/2014/main" id="{7453AB2A-9B1F-424A-B45A-2CC2A8FBF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135467</xdr:colOff>
      <xdr:row>49</xdr:row>
      <xdr:rowOff>8467</xdr:rowOff>
    </xdr:from>
    <xdr:to>
      <xdr:col>16</xdr:col>
      <xdr:colOff>0</xdr:colOff>
      <xdr:row>71</xdr:row>
      <xdr:rowOff>50800</xdr:rowOff>
    </xdr:to>
    <xdr:graphicFrame macro="">
      <xdr:nvGraphicFramePr>
        <xdr:cNvPr id="23" name="Gráfico 22">
          <a:extLst>
            <a:ext uri="{FF2B5EF4-FFF2-40B4-BE49-F238E27FC236}">
              <a16:creationId xmlns:a16="http://schemas.microsoft.com/office/drawing/2014/main" id="{406E6729-7AEB-4D89-95DE-45B973D52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78883</xdr:colOff>
      <xdr:row>75</xdr:row>
      <xdr:rowOff>152151</xdr:rowOff>
    </xdr:from>
    <xdr:to>
      <xdr:col>9</xdr:col>
      <xdr:colOff>271874</xdr:colOff>
      <xdr:row>92</xdr:row>
      <xdr:rowOff>105584</xdr:rowOff>
    </xdr:to>
    <xdr:graphicFrame macro="">
      <xdr:nvGraphicFramePr>
        <xdr:cNvPr id="24" name="Gráfico 23">
          <a:extLst>
            <a:ext uri="{FF2B5EF4-FFF2-40B4-BE49-F238E27FC236}">
              <a16:creationId xmlns:a16="http://schemas.microsoft.com/office/drawing/2014/main" id="{1856202F-6745-4CA5-9432-846D2EF56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546100</xdr:colOff>
      <xdr:row>96</xdr:row>
      <xdr:rowOff>12700</xdr:rowOff>
    </xdr:from>
    <xdr:to>
      <xdr:col>15</xdr:col>
      <xdr:colOff>800100</xdr:colOff>
      <xdr:row>114</xdr:row>
      <xdr:rowOff>165100</xdr:rowOff>
    </xdr:to>
    <xdr:graphicFrame macro="">
      <xdr:nvGraphicFramePr>
        <xdr:cNvPr id="31" name="Gráfico 30">
          <a:extLst>
            <a:ext uri="{FF2B5EF4-FFF2-40B4-BE49-F238E27FC236}">
              <a16:creationId xmlns:a16="http://schemas.microsoft.com/office/drawing/2014/main" id="{D03E21CD-744B-4CB5-82D8-1A796D5EC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317500</xdr:colOff>
      <xdr:row>96</xdr:row>
      <xdr:rowOff>0</xdr:rowOff>
    </xdr:from>
    <xdr:to>
      <xdr:col>8</xdr:col>
      <xdr:colOff>203200</xdr:colOff>
      <xdr:row>115</xdr:row>
      <xdr:rowOff>12700</xdr:rowOff>
    </xdr:to>
    <xdr:graphicFrame macro="">
      <xdr:nvGraphicFramePr>
        <xdr:cNvPr id="32" name="Gráfico 31">
          <a:extLst>
            <a:ext uri="{FF2B5EF4-FFF2-40B4-BE49-F238E27FC236}">
              <a16:creationId xmlns:a16="http://schemas.microsoft.com/office/drawing/2014/main" id="{74AAC57B-167E-4296-9BF5-43A59242E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471853</xdr:colOff>
      <xdr:row>119</xdr:row>
      <xdr:rowOff>9770</xdr:rowOff>
    </xdr:from>
    <xdr:to>
      <xdr:col>10</xdr:col>
      <xdr:colOff>19538</xdr:colOff>
      <xdr:row>137</xdr:row>
      <xdr:rowOff>165100</xdr:rowOff>
    </xdr:to>
    <xdr:graphicFrame macro="">
      <xdr:nvGraphicFramePr>
        <xdr:cNvPr id="34" name="Gráfico 33">
          <a:extLst>
            <a:ext uri="{FF2B5EF4-FFF2-40B4-BE49-F238E27FC236}">
              <a16:creationId xmlns:a16="http://schemas.microsoft.com/office/drawing/2014/main" id="{198DA987-30ED-4199-B500-2D22D042E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586155</xdr:colOff>
      <xdr:row>142</xdr:row>
      <xdr:rowOff>11724</xdr:rowOff>
    </xdr:from>
    <xdr:to>
      <xdr:col>10</xdr:col>
      <xdr:colOff>978</xdr:colOff>
      <xdr:row>160</xdr:row>
      <xdr:rowOff>32239</xdr:rowOff>
    </xdr:to>
    <xdr:graphicFrame macro="">
      <xdr:nvGraphicFramePr>
        <xdr:cNvPr id="35" name="Gráfico 34">
          <a:extLst>
            <a:ext uri="{FF2B5EF4-FFF2-40B4-BE49-F238E27FC236}">
              <a16:creationId xmlns:a16="http://schemas.microsoft.com/office/drawing/2014/main" id="{BE42CD62-6BF0-4FF7-8AAF-2761E94C76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146538</xdr:colOff>
      <xdr:row>163</xdr:row>
      <xdr:rowOff>175357</xdr:rowOff>
    </xdr:from>
    <xdr:to>
      <xdr:col>9</xdr:col>
      <xdr:colOff>803032</xdr:colOff>
      <xdr:row>183</xdr:row>
      <xdr:rowOff>19049</xdr:rowOff>
    </xdr:to>
    <xdr:graphicFrame macro="">
      <xdr:nvGraphicFramePr>
        <xdr:cNvPr id="36" name="Gráfico 35">
          <a:extLst>
            <a:ext uri="{FF2B5EF4-FFF2-40B4-BE49-F238E27FC236}">
              <a16:creationId xmlns:a16="http://schemas.microsoft.com/office/drawing/2014/main" id="{517BD126-366A-452B-86B4-D31A546F10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224692</xdr:colOff>
      <xdr:row>186</xdr:row>
      <xdr:rowOff>165100</xdr:rowOff>
    </xdr:from>
    <xdr:to>
      <xdr:col>7</xdr:col>
      <xdr:colOff>457200</xdr:colOff>
      <xdr:row>207</xdr:row>
      <xdr:rowOff>175846</xdr:rowOff>
    </xdr:to>
    <xdr:graphicFrame macro="">
      <xdr:nvGraphicFramePr>
        <xdr:cNvPr id="38" name="Gráfico 37">
          <a:extLst>
            <a:ext uri="{FF2B5EF4-FFF2-40B4-BE49-F238E27FC236}">
              <a16:creationId xmlns:a16="http://schemas.microsoft.com/office/drawing/2014/main" id="{3C4CA63B-CCD7-4F3A-895A-95F9316A8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791308</xdr:colOff>
      <xdr:row>187</xdr:row>
      <xdr:rowOff>2930</xdr:rowOff>
    </xdr:from>
    <xdr:to>
      <xdr:col>15</xdr:col>
      <xdr:colOff>804008</xdr:colOff>
      <xdr:row>208</xdr:row>
      <xdr:rowOff>19538</xdr:rowOff>
    </xdr:to>
    <xdr:graphicFrame macro="">
      <xdr:nvGraphicFramePr>
        <xdr:cNvPr id="41" name="Gráfico 40">
          <a:extLst>
            <a:ext uri="{FF2B5EF4-FFF2-40B4-BE49-F238E27FC236}">
              <a16:creationId xmlns:a16="http://schemas.microsoft.com/office/drawing/2014/main" id="{B5C08E93-AA9C-43A2-8C95-CA88042D36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xdr:col>
      <xdr:colOff>0</xdr:colOff>
      <xdr:row>96</xdr:row>
      <xdr:rowOff>0</xdr:rowOff>
    </xdr:from>
    <xdr:to>
      <xdr:col>24</xdr:col>
      <xdr:colOff>677008</xdr:colOff>
      <xdr:row>115</xdr:row>
      <xdr:rowOff>12700</xdr:rowOff>
    </xdr:to>
    <xdr:graphicFrame macro="">
      <xdr:nvGraphicFramePr>
        <xdr:cNvPr id="2" name="Gráfico 1">
          <a:extLst>
            <a:ext uri="{FF2B5EF4-FFF2-40B4-BE49-F238E27FC236}">
              <a16:creationId xmlns:a16="http://schemas.microsoft.com/office/drawing/2014/main" id="{AB6648D0-114D-4232-8516-B8401BE5A8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784411</xdr:colOff>
      <xdr:row>52</xdr:row>
      <xdr:rowOff>141201</xdr:rowOff>
    </xdr:from>
    <xdr:to>
      <xdr:col>14</xdr:col>
      <xdr:colOff>616324</xdr:colOff>
      <xdr:row>74</xdr:row>
      <xdr:rowOff>161737</xdr:rowOff>
    </xdr:to>
    <xdr:graphicFrame macro="">
      <xdr:nvGraphicFramePr>
        <xdr:cNvPr id="14" name="Gráfico 13">
          <a:extLst>
            <a:ext uri="{FF2B5EF4-FFF2-40B4-BE49-F238E27FC236}">
              <a16:creationId xmlns:a16="http://schemas.microsoft.com/office/drawing/2014/main" id="{BD7522EF-C47E-4B4F-B2BF-DF7302CEE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1948</xdr:colOff>
      <xdr:row>319</xdr:row>
      <xdr:rowOff>37565</xdr:rowOff>
    </xdr:from>
    <xdr:to>
      <xdr:col>11</xdr:col>
      <xdr:colOff>56831</xdr:colOff>
      <xdr:row>339</xdr:row>
      <xdr:rowOff>51682</xdr:rowOff>
    </xdr:to>
    <xdr:graphicFrame macro="">
      <xdr:nvGraphicFramePr>
        <xdr:cNvPr id="26" name="Gráfico 25">
          <a:extLst>
            <a:ext uri="{FF2B5EF4-FFF2-40B4-BE49-F238E27FC236}">
              <a16:creationId xmlns:a16="http://schemas.microsoft.com/office/drawing/2014/main" id="{1973CD7C-651A-4D0F-85E9-3993ED0BE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792442</xdr:colOff>
      <xdr:row>4</xdr:row>
      <xdr:rowOff>143996</xdr:rowOff>
    </xdr:from>
    <xdr:to>
      <xdr:col>11</xdr:col>
      <xdr:colOff>89647</xdr:colOff>
      <xdr:row>23</xdr:row>
      <xdr:rowOff>112059</xdr:rowOff>
    </xdr:to>
    <xdr:graphicFrame macro="">
      <xdr:nvGraphicFramePr>
        <xdr:cNvPr id="5" name="Gráfico 4">
          <a:extLst>
            <a:ext uri="{FF2B5EF4-FFF2-40B4-BE49-F238E27FC236}">
              <a16:creationId xmlns:a16="http://schemas.microsoft.com/office/drawing/2014/main" id="{AF9BEBFA-EC5C-4B62-A28E-1FBF88895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754527</xdr:colOff>
      <xdr:row>27</xdr:row>
      <xdr:rowOff>8830</xdr:rowOff>
    </xdr:from>
    <xdr:to>
      <xdr:col>14</xdr:col>
      <xdr:colOff>571500</xdr:colOff>
      <xdr:row>51</xdr:row>
      <xdr:rowOff>25771</xdr:rowOff>
    </xdr:to>
    <xdr:graphicFrame macro="">
      <xdr:nvGraphicFramePr>
        <xdr:cNvPr id="7" name="Gráfico 6">
          <a:extLst>
            <a:ext uri="{FF2B5EF4-FFF2-40B4-BE49-F238E27FC236}">
              <a16:creationId xmlns:a16="http://schemas.microsoft.com/office/drawing/2014/main" id="{1CC5F7E2-43E3-4274-AA4B-C14B7FBEE4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792816</xdr:colOff>
      <xdr:row>79</xdr:row>
      <xdr:rowOff>56399</xdr:rowOff>
    </xdr:from>
    <xdr:to>
      <xdr:col>7</xdr:col>
      <xdr:colOff>605118</xdr:colOff>
      <xdr:row>96</xdr:row>
      <xdr:rowOff>86471</xdr:rowOff>
    </xdr:to>
    <xdr:graphicFrame macro="">
      <xdr:nvGraphicFramePr>
        <xdr:cNvPr id="8" name="Gráfico 7">
          <a:extLst>
            <a:ext uri="{FF2B5EF4-FFF2-40B4-BE49-F238E27FC236}">
              <a16:creationId xmlns:a16="http://schemas.microsoft.com/office/drawing/2014/main" id="{A108FD4F-394C-435A-8076-D12EA59A3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762000</xdr:colOff>
      <xdr:row>105</xdr:row>
      <xdr:rowOff>47998</xdr:rowOff>
    </xdr:from>
    <xdr:to>
      <xdr:col>14</xdr:col>
      <xdr:colOff>466413</xdr:colOff>
      <xdr:row>129</xdr:row>
      <xdr:rowOff>87351</xdr:rowOff>
    </xdr:to>
    <xdr:graphicFrame macro="">
      <xdr:nvGraphicFramePr>
        <xdr:cNvPr id="10" name="Gráfico 9">
          <a:extLst>
            <a:ext uri="{FF2B5EF4-FFF2-40B4-BE49-F238E27FC236}">
              <a16:creationId xmlns:a16="http://schemas.microsoft.com/office/drawing/2014/main" id="{A969644D-8F99-4752-84CB-17D3BCE61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796177</xdr:colOff>
      <xdr:row>246</xdr:row>
      <xdr:rowOff>37165</xdr:rowOff>
    </xdr:from>
    <xdr:to>
      <xdr:col>11</xdr:col>
      <xdr:colOff>44236</xdr:colOff>
      <xdr:row>266</xdr:row>
      <xdr:rowOff>44932</xdr:rowOff>
    </xdr:to>
    <xdr:graphicFrame macro="">
      <xdr:nvGraphicFramePr>
        <xdr:cNvPr id="11" name="Gráfico 10">
          <a:extLst>
            <a:ext uri="{FF2B5EF4-FFF2-40B4-BE49-F238E27FC236}">
              <a16:creationId xmlns:a16="http://schemas.microsoft.com/office/drawing/2014/main" id="{F8D5BC2E-B5AD-493A-B93D-FF54AF921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731936</xdr:colOff>
      <xdr:row>131</xdr:row>
      <xdr:rowOff>50036</xdr:rowOff>
    </xdr:from>
    <xdr:to>
      <xdr:col>14</xdr:col>
      <xdr:colOff>445874</xdr:colOff>
      <xdr:row>155</xdr:row>
      <xdr:rowOff>111800</xdr:rowOff>
    </xdr:to>
    <xdr:graphicFrame macro="">
      <xdr:nvGraphicFramePr>
        <xdr:cNvPr id="2" name="Gráfico 1">
          <a:extLst>
            <a:ext uri="{FF2B5EF4-FFF2-40B4-BE49-F238E27FC236}">
              <a16:creationId xmlns:a16="http://schemas.microsoft.com/office/drawing/2014/main" id="{60C70508-0D88-42A2-B8FD-BDF2312A3B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771525</xdr:colOff>
      <xdr:row>160</xdr:row>
      <xdr:rowOff>28575</xdr:rowOff>
    </xdr:from>
    <xdr:to>
      <xdr:col>14</xdr:col>
      <xdr:colOff>475938</xdr:colOff>
      <xdr:row>184</xdr:row>
      <xdr:rowOff>45516</xdr:rowOff>
    </xdr:to>
    <xdr:graphicFrame macro="">
      <xdr:nvGraphicFramePr>
        <xdr:cNvPr id="3" name="Gráfico 2">
          <a:extLst>
            <a:ext uri="{FF2B5EF4-FFF2-40B4-BE49-F238E27FC236}">
              <a16:creationId xmlns:a16="http://schemas.microsoft.com/office/drawing/2014/main" id="{4BA20D1C-D1FF-4C0F-85AC-CF73BEE122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784411</xdr:colOff>
      <xdr:row>186</xdr:row>
      <xdr:rowOff>25587</xdr:rowOff>
    </xdr:from>
    <xdr:to>
      <xdr:col>14</xdr:col>
      <xdr:colOff>491999</xdr:colOff>
      <xdr:row>210</xdr:row>
      <xdr:rowOff>39353</xdr:rowOff>
    </xdr:to>
    <xdr:graphicFrame macro="">
      <xdr:nvGraphicFramePr>
        <xdr:cNvPr id="4" name="Gráfico 3">
          <a:extLst>
            <a:ext uri="{FF2B5EF4-FFF2-40B4-BE49-F238E27FC236}">
              <a16:creationId xmlns:a16="http://schemas.microsoft.com/office/drawing/2014/main" id="{3454CB32-B9B0-4D71-9192-A210D1930D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788779</xdr:colOff>
      <xdr:row>217</xdr:row>
      <xdr:rowOff>121480</xdr:rowOff>
    </xdr:from>
    <xdr:to>
      <xdr:col>14</xdr:col>
      <xdr:colOff>502717</xdr:colOff>
      <xdr:row>241</xdr:row>
      <xdr:rowOff>138421</xdr:rowOff>
    </xdr:to>
    <xdr:graphicFrame macro="">
      <xdr:nvGraphicFramePr>
        <xdr:cNvPr id="9" name="Gráfico 8">
          <a:extLst>
            <a:ext uri="{FF2B5EF4-FFF2-40B4-BE49-F238E27FC236}">
              <a16:creationId xmlns:a16="http://schemas.microsoft.com/office/drawing/2014/main" id="{35464EBE-D1AA-4D7D-A403-7AEBCFAD2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791282</xdr:colOff>
      <xdr:row>268</xdr:row>
      <xdr:rowOff>31749</xdr:rowOff>
    </xdr:from>
    <xdr:to>
      <xdr:col>11</xdr:col>
      <xdr:colOff>39341</xdr:colOff>
      <xdr:row>288</xdr:row>
      <xdr:rowOff>49042</xdr:rowOff>
    </xdr:to>
    <xdr:graphicFrame macro="">
      <xdr:nvGraphicFramePr>
        <xdr:cNvPr id="18" name="Gráfico 17">
          <a:extLst>
            <a:ext uri="{FF2B5EF4-FFF2-40B4-BE49-F238E27FC236}">
              <a16:creationId xmlns:a16="http://schemas.microsoft.com/office/drawing/2014/main" id="{EAA72E36-296B-4DA3-85EC-097E2E046C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781236</xdr:colOff>
      <xdr:row>290</xdr:row>
      <xdr:rowOff>8030</xdr:rowOff>
    </xdr:from>
    <xdr:to>
      <xdr:col>14</xdr:col>
      <xdr:colOff>485649</xdr:colOff>
      <xdr:row>314</xdr:row>
      <xdr:rowOff>24971</xdr:rowOff>
    </xdr:to>
    <xdr:graphicFrame macro="">
      <xdr:nvGraphicFramePr>
        <xdr:cNvPr id="20" name="Gráfico 19">
          <a:extLst>
            <a:ext uri="{FF2B5EF4-FFF2-40B4-BE49-F238E27FC236}">
              <a16:creationId xmlns:a16="http://schemas.microsoft.com/office/drawing/2014/main" id="{AEC96B53-D18E-4507-A4CE-7A75F930B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98</xdr:row>
      <xdr:rowOff>25400</xdr:rowOff>
    </xdr:from>
    <xdr:to>
      <xdr:col>10</xdr:col>
      <xdr:colOff>508000</xdr:colOff>
      <xdr:row>115</xdr:row>
      <xdr:rowOff>165100</xdr:rowOff>
    </xdr:to>
    <xdr:graphicFrame macro="">
      <xdr:nvGraphicFramePr>
        <xdr:cNvPr id="2" name="Gráfico 1">
          <a:extLst>
            <a:ext uri="{FF2B5EF4-FFF2-40B4-BE49-F238E27FC236}">
              <a16:creationId xmlns:a16="http://schemas.microsoft.com/office/drawing/2014/main" id="{867A3AD2-259D-466B-B67F-26CC1169E2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495300</xdr:colOff>
      <xdr:row>120</xdr:row>
      <xdr:rowOff>0</xdr:rowOff>
    </xdr:from>
    <xdr:to>
      <xdr:col>10</xdr:col>
      <xdr:colOff>368300</xdr:colOff>
      <xdr:row>139</xdr:row>
      <xdr:rowOff>0</xdr:rowOff>
    </xdr:to>
    <xdr:graphicFrame macro="">
      <xdr:nvGraphicFramePr>
        <xdr:cNvPr id="3" name="Gráfico 2">
          <a:extLst>
            <a:ext uri="{FF2B5EF4-FFF2-40B4-BE49-F238E27FC236}">
              <a16:creationId xmlns:a16="http://schemas.microsoft.com/office/drawing/2014/main" id="{7FAA7543-F202-4097-90CC-7EE3A3503D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571500</xdr:colOff>
      <xdr:row>143</xdr:row>
      <xdr:rowOff>114300</xdr:rowOff>
    </xdr:from>
    <xdr:to>
      <xdr:col>10</xdr:col>
      <xdr:colOff>165100</xdr:colOff>
      <xdr:row>160</xdr:row>
      <xdr:rowOff>63500</xdr:rowOff>
    </xdr:to>
    <xdr:graphicFrame macro="">
      <xdr:nvGraphicFramePr>
        <xdr:cNvPr id="5" name="Gráfico 4">
          <a:extLst>
            <a:ext uri="{FF2B5EF4-FFF2-40B4-BE49-F238E27FC236}">
              <a16:creationId xmlns:a16="http://schemas.microsoft.com/office/drawing/2014/main" id="{FB444835-6498-410D-AC43-FBC499F9D4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2</xdr:row>
      <xdr:rowOff>165100</xdr:rowOff>
    </xdr:from>
    <xdr:to>
      <xdr:col>8</xdr:col>
      <xdr:colOff>355600</xdr:colOff>
      <xdr:row>22</xdr:row>
      <xdr:rowOff>177800</xdr:rowOff>
    </xdr:to>
    <xdr:graphicFrame macro="">
      <xdr:nvGraphicFramePr>
        <xdr:cNvPr id="6" name="Gráfico 5">
          <a:extLst>
            <a:ext uri="{FF2B5EF4-FFF2-40B4-BE49-F238E27FC236}">
              <a16:creationId xmlns:a16="http://schemas.microsoft.com/office/drawing/2014/main" id="{93B6326C-C135-4462-968A-C38BBB31D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584200</xdr:colOff>
      <xdr:row>2</xdr:row>
      <xdr:rowOff>152400</xdr:rowOff>
    </xdr:from>
    <xdr:to>
      <xdr:col>16</xdr:col>
      <xdr:colOff>800100</xdr:colOff>
      <xdr:row>22</xdr:row>
      <xdr:rowOff>177800</xdr:rowOff>
    </xdr:to>
    <xdr:graphicFrame macro="">
      <xdr:nvGraphicFramePr>
        <xdr:cNvPr id="7" name="Gráfico 6">
          <a:extLst>
            <a:ext uri="{FF2B5EF4-FFF2-40B4-BE49-F238E27FC236}">
              <a16:creationId xmlns:a16="http://schemas.microsoft.com/office/drawing/2014/main" id="{4D9B4A3A-BEFB-488B-9458-7226CD98C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25400</xdr:colOff>
      <xdr:row>24</xdr:row>
      <xdr:rowOff>0</xdr:rowOff>
    </xdr:from>
    <xdr:to>
      <xdr:col>8</xdr:col>
      <xdr:colOff>330200</xdr:colOff>
      <xdr:row>46</xdr:row>
      <xdr:rowOff>165100</xdr:rowOff>
    </xdr:to>
    <xdr:graphicFrame macro="">
      <xdr:nvGraphicFramePr>
        <xdr:cNvPr id="14" name="Gráfico 13">
          <a:extLst>
            <a:ext uri="{FF2B5EF4-FFF2-40B4-BE49-F238E27FC236}">
              <a16:creationId xmlns:a16="http://schemas.microsoft.com/office/drawing/2014/main" id="{49FCE9B1-6E6B-45AD-8B10-51C6A30C2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594394</xdr:colOff>
      <xdr:row>24</xdr:row>
      <xdr:rowOff>14012</xdr:rowOff>
    </xdr:from>
    <xdr:to>
      <xdr:col>17</xdr:col>
      <xdr:colOff>60994</xdr:colOff>
      <xdr:row>47</xdr:row>
      <xdr:rowOff>6197</xdr:rowOff>
    </xdr:to>
    <xdr:graphicFrame macro="">
      <xdr:nvGraphicFramePr>
        <xdr:cNvPr id="15" name="Gráfico 14">
          <a:extLst>
            <a:ext uri="{FF2B5EF4-FFF2-40B4-BE49-F238E27FC236}">
              <a16:creationId xmlns:a16="http://schemas.microsoft.com/office/drawing/2014/main" id="{921AFD35-2250-48D8-B09B-5F711A153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12700</xdr:colOff>
      <xdr:row>51</xdr:row>
      <xdr:rowOff>0</xdr:rowOff>
    </xdr:from>
    <xdr:to>
      <xdr:col>17</xdr:col>
      <xdr:colOff>12700</xdr:colOff>
      <xdr:row>71</xdr:row>
      <xdr:rowOff>12700</xdr:rowOff>
    </xdr:to>
    <xdr:graphicFrame macro="">
      <xdr:nvGraphicFramePr>
        <xdr:cNvPr id="19" name="Gráfico 18">
          <a:extLst>
            <a:ext uri="{FF2B5EF4-FFF2-40B4-BE49-F238E27FC236}">
              <a16:creationId xmlns:a16="http://schemas.microsoft.com/office/drawing/2014/main" id="{7D97C552-B72A-4087-9BC5-CE0D5E452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228600</xdr:colOff>
      <xdr:row>51</xdr:row>
      <xdr:rowOff>12700</xdr:rowOff>
    </xdr:from>
    <xdr:to>
      <xdr:col>8</xdr:col>
      <xdr:colOff>609600</xdr:colOff>
      <xdr:row>71</xdr:row>
      <xdr:rowOff>25400</xdr:rowOff>
    </xdr:to>
    <xdr:graphicFrame macro="">
      <xdr:nvGraphicFramePr>
        <xdr:cNvPr id="21" name="Gráfico 20">
          <a:extLst>
            <a:ext uri="{FF2B5EF4-FFF2-40B4-BE49-F238E27FC236}">
              <a16:creationId xmlns:a16="http://schemas.microsoft.com/office/drawing/2014/main" id="{79A36377-8D92-4B6F-93D4-1CDFCE168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279400</xdr:colOff>
      <xdr:row>73</xdr:row>
      <xdr:rowOff>0</xdr:rowOff>
    </xdr:from>
    <xdr:to>
      <xdr:col>8</xdr:col>
      <xdr:colOff>647700</xdr:colOff>
      <xdr:row>93</xdr:row>
      <xdr:rowOff>12700</xdr:rowOff>
    </xdr:to>
    <xdr:graphicFrame macro="">
      <xdr:nvGraphicFramePr>
        <xdr:cNvPr id="24" name="Gráfico 23">
          <a:extLst>
            <a:ext uri="{FF2B5EF4-FFF2-40B4-BE49-F238E27FC236}">
              <a16:creationId xmlns:a16="http://schemas.microsoft.com/office/drawing/2014/main" id="{3E2E2F79-1C24-4ECE-BFF2-EDE7B9BC0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800100</xdr:colOff>
      <xdr:row>72</xdr:row>
      <xdr:rowOff>165100</xdr:rowOff>
    </xdr:from>
    <xdr:to>
      <xdr:col>17</xdr:col>
      <xdr:colOff>0</xdr:colOff>
      <xdr:row>93</xdr:row>
      <xdr:rowOff>38100</xdr:rowOff>
    </xdr:to>
    <xdr:graphicFrame macro="">
      <xdr:nvGraphicFramePr>
        <xdr:cNvPr id="25" name="Gráfico 24">
          <a:extLst>
            <a:ext uri="{FF2B5EF4-FFF2-40B4-BE49-F238E27FC236}">
              <a16:creationId xmlns:a16="http://schemas.microsoft.com/office/drawing/2014/main" id="{A67FE111-97A7-42FA-8AC7-6A511A0D7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313267</xdr:colOff>
      <xdr:row>2</xdr:row>
      <xdr:rowOff>177799</xdr:rowOff>
    </xdr:from>
    <xdr:to>
      <xdr:col>8</xdr:col>
      <xdr:colOff>8466</xdr:colOff>
      <xdr:row>19</xdr:row>
      <xdr:rowOff>0</xdr:rowOff>
    </xdr:to>
    <xdr:graphicFrame macro="">
      <xdr:nvGraphicFramePr>
        <xdr:cNvPr id="3" name="Gráfico 2">
          <a:extLst>
            <a:ext uri="{FF2B5EF4-FFF2-40B4-BE49-F238E27FC236}">
              <a16:creationId xmlns:a16="http://schemas.microsoft.com/office/drawing/2014/main" id="{36EE1DBF-F460-4776-AA5D-0C9864703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292806</xdr:colOff>
      <xdr:row>20</xdr:row>
      <xdr:rowOff>67028</xdr:rowOff>
    </xdr:from>
    <xdr:to>
      <xdr:col>7</xdr:col>
      <xdr:colOff>790223</xdr:colOff>
      <xdr:row>33</xdr:row>
      <xdr:rowOff>42335</xdr:rowOff>
    </xdr:to>
    <xdr:graphicFrame macro="">
      <xdr:nvGraphicFramePr>
        <xdr:cNvPr id="4" name="Gráfico 3">
          <a:extLst>
            <a:ext uri="{FF2B5EF4-FFF2-40B4-BE49-F238E27FC236}">
              <a16:creationId xmlns:a16="http://schemas.microsoft.com/office/drawing/2014/main" id="{31F6BC87-503A-4470-B4E7-D21A1A6997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433917</xdr:colOff>
      <xdr:row>37</xdr:row>
      <xdr:rowOff>4233</xdr:rowOff>
    </xdr:from>
    <xdr:to>
      <xdr:col>7</xdr:col>
      <xdr:colOff>793749</xdr:colOff>
      <xdr:row>52</xdr:row>
      <xdr:rowOff>0</xdr:rowOff>
    </xdr:to>
    <xdr:graphicFrame macro="">
      <xdr:nvGraphicFramePr>
        <xdr:cNvPr id="11" name="Gráfico 10">
          <a:extLst>
            <a:ext uri="{FF2B5EF4-FFF2-40B4-BE49-F238E27FC236}">
              <a16:creationId xmlns:a16="http://schemas.microsoft.com/office/drawing/2014/main" id="{BA577C73-3841-44D2-8A44-A7A09D25D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381000</xdr:colOff>
      <xdr:row>37</xdr:row>
      <xdr:rowOff>8467</xdr:rowOff>
    </xdr:from>
    <xdr:to>
      <xdr:col>15</xdr:col>
      <xdr:colOff>791633</xdr:colOff>
      <xdr:row>51</xdr:row>
      <xdr:rowOff>169333</xdr:rowOff>
    </xdr:to>
    <xdr:graphicFrame macro="">
      <xdr:nvGraphicFramePr>
        <xdr:cNvPr id="13" name="Gráfico 12">
          <a:extLst>
            <a:ext uri="{FF2B5EF4-FFF2-40B4-BE49-F238E27FC236}">
              <a16:creationId xmlns:a16="http://schemas.microsoft.com/office/drawing/2014/main" id="{5369353D-4695-4888-8654-B42364314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404880</xdr:colOff>
      <xdr:row>2</xdr:row>
      <xdr:rowOff>182033</xdr:rowOff>
    </xdr:from>
    <xdr:to>
      <xdr:col>16</xdr:col>
      <xdr:colOff>33163</xdr:colOff>
      <xdr:row>19</xdr:row>
      <xdr:rowOff>35278</xdr:rowOff>
    </xdr:to>
    <xdr:graphicFrame macro="">
      <xdr:nvGraphicFramePr>
        <xdr:cNvPr id="14" name="Gráfico 13">
          <a:extLst>
            <a:ext uri="{FF2B5EF4-FFF2-40B4-BE49-F238E27FC236}">
              <a16:creationId xmlns:a16="http://schemas.microsoft.com/office/drawing/2014/main" id="{A0553BD1-16A1-4608-8FA2-EF0A1AF2D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Esteban Peña, Mercedes" id="{DAD6754C-9ACB-466E-A090-FD9A14366BA5}" userId="S::estebanpm@madrid.es::db5ce5f4-5656-4e3d-9a88-4de37c980c2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95" dT="2024-10-10T12:00:05.76" personId="{DAD6754C-9ACB-466E-A090-FD9A14366BA5}" id="{3C14E892-E7AA-4592-82C1-AE98F13350BA}">
    <text xml:space="preserve">Los conceptos computados en este apartado son de:
    AGRESIÓN SEXUAL	6
   y  AGRESIÓN SEXUAL CON PENETRACIÓN	1
</text>
  </threadedComment>
</ThreadedComment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interior.gob.es/opencms/es/servicios-al-ciudadano/trata/" TargetMode="External"/><Relationship Id="rId3" Type="http://schemas.openxmlformats.org/officeDocument/2006/relationships/hyperlink" Target="https://www.madrid.es/portales/munimadrid/es/Inicio/Igualdad-y-diversidad/Violencia-sexual-Trata-y-explotacion-sexual/?vgnextfmt=default&amp;vgnextoid=11e7c9bf2c6f2610VgnVCM1000001d4a900aRCRD&amp;vgnextchannel=c426c05098535510VgnVCM1000008a4a900aRCRD&amp;idCapitulo=10955270" TargetMode="External"/><Relationship Id="rId7" Type="http://schemas.openxmlformats.org/officeDocument/2006/relationships/hyperlink" Target="https://www.interior.gob.es/opencms/export/sites/default/.galleries/galeria-de-prensa/documentos-y-multimedia/balances-e-informes/2023/BALANCE-ESTADISTICO-TSH-2019-2023.pdf" TargetMode="External"/><Relationship Id="rId12" Type="http://schemas.openxmlformats.org/officeDocument/2006/relationships/printerSettings" Target="../printerSettings/printerSettings7.bin"/><Relationship Id="rId2" Type="http://schemas.openxmlformats.org/officeDocument/2006/relationships/hyperlink" Target="https://www.madrid.es/portales/munimadrid/es/Inicio/Igualdad-entre-mujeres-y-hombres/Concepcion-Arenal-Centro-de-atencion-a-mujeres-victimas-de-trata-y-en-contextos-de-prostitucion/?vgnextfmt=default&amp;vgnextoid=26c2a65f73424210VgnVCM1000000b205a0aRCRD&amp;vgnextchannel=c426c05098535510VgnVCM1000008a4a900aRCRD" TargetMode="External"/><Relationship Id="rId1" Type="http://schemas.openxmlformats.org/officeDocument/2006/relationships/hyperlink" Target="https://www.madrid.es/portales/munimadrid/es/Inicio/Igualdad-y-diversidad/Violencia-sexual-Trata-y-explotacion-sexual/?vgnextfmt=default&amp;vgnextoid=11e7c9bf2c6f2610VgnVCM1000001d4a900aRCRD&amp;vgnextchannel=c426c05098535510VgnVCM1000008a4a900aRCRD&amp;idCapitulo=10955270" TargetMode="External"/><Relationship Id="rId6" Type="http://schemas.openxmlformats.org/officeDocument/2006/relationships/hyperlink" Target="https://www.interior.gob.es/opencms/pdf/prensa/balances-e-informes/2018/Balance-2014-2018-de-trata-de-seres-humanos-en-Espana-2014-18.pdf" TargetMode="External"/><Relationship Id="rId11" Type="http://schemas.openxmlformats.org/officeDocument/2006/relationships/hyperlink" Target="https://www.interior.gob.es/opencms/es/servicios-al-ciudadano/trata/" TargetMode="External"/><Relationship Id="rId5" Type="http://schemas.openxmlformats.org/officeDocument/2006/relationships/hyperlink" Target="https://www.madrid.es/portales/munimadrid/es/Inicio/Igualdad-y-diversidad/Violencia-sexual-Trata-y-explotacion-sexual/?vgnextfmt=default&amp;vgnextoid=11e7c9bf2c6f2610VgnVCM1000001d4a900aRCRD&amp;vgnextchannel=c426c05098535510VgnVCM1000008a4a900aRCRD&amp;idCapitulo=10955270" TargetMode="External"/><Relationship Id="rId10" Type="http://schemas.openxmlformats.org/officeDocument/2006/relationships/hyperlink" Target="https://www.interior.gob.es/opencms/export/sites/default/.galleries/galeria-de-prensa/documentos-y-multimedia/balances-e-informes/2023/BALANCE-ESTADISTICO-TSH-2019-2023.pdf" TargetMode="External"/><Relationship Id="rId4" Type="http://schemas.openxmlformats.org/officeDocument/2006/relationships/hyperlink" Target="https://www.madrid.es/portales/munimadrid/es/Inicio/Igualdad-entre-mujeres-y-hombres/Concepcion-Arenal-Centro-de-atencion-a-mujeres-victimas-de-trata-y-en-contextos-de-prostitucion/?vgnextfmt=default&amp;vgnextoid=26c2a65f73424210VgnVCM1000000b205a0aRCRD&amp;vgnextchannel=c426c05098535510VgnVCM1000008a4a900aRCRD" TargetMode="External"/><Relationship Id="rId9" Type="http://schemas.openxmlformats.org/officeDocument/2006/relationships/hyperlink" Target="https://www.interior.gob.es/opencms/pdf/prensa/balances-e-informes/2018/Balance-2014-2018-de-trata-de-seres-humanos-en-Espana-2014-18.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interior.gob.es/opencms/pdf/prensa/balances-e-informes/2018/Balance-2014-2018-de-trata-de-seres-humanos-en-Espana-2014-18.pdf" TargetMode="External"/><Relationship Id="rId7" Type="http://schemas.openxmlformats.org/officeDocument/2006/relationships/hyperlink" Target="https://www.interior.gob.es/opencms/export/sites/default/.galleries/galeria-de-prensa/documentos-y-multimedia/balances-e-informes/2023/BALANCE-ESTADISTICO-TSH-2019-2023.pdf" TargetMode="External"/><Relationship Id="rId2" Type="http://schemas.openxmlformats.org/officeDocument/2006/relationships/hyperlink" Target="https://www.interior.gob.es/opencms/es/servicios-al-ciudadano/trata/" TargetMode="External"/><Relationship Id="rId1" Type="http://schemas.openxmlformats.org/officeDocument/2006/relationships/hyperlink" Target="https://violenciagenero.igualdad.gob.es/otrasformas/trata/quees/" TargetMode="External"/><Relationship Id="rId6" Type="http://schemas.openxmlformats.org/officeDocument/2006/relationships/hyperlink" Target="https://www.interior.gob.es/opencms/pdf/prensa/balances-e-informes/2018/Balance-2014-2018-de-trata-de-seres-humanos-en-Espana-2014-18.pdf" TargetMode="External"/><Relationship Id="rId5" Type="http://schemas.openxmlformats.org/officeDocument/2006/relationships/hyperlink" Target="https://www.interior.gob.es/opencms/es/servicios-al-ciudadano/trata/" TargetMode="External"/><Relationship Id="rId4" Type="http://schemas.openxmlformats.org/officeDocument/2006/relationships/hyperlink" Target="https://www.interior.gob.es/opencms/export/sites/default/.galleries/galeria-de-prensa/documentos-y-multimedia/balances-e-informes/2023/BALANCE-ESTADISTICO-TSH-2019-20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interior.gob.es/opencms/es/servicios-al-ciudadano/violencia-contra-la-mujer/estadisticas-sistema-viogen/" TargetMode="External"/><Relationship Id="rId13" Type="http://schemas.openxmlformats.org/officeDocument/2006/relationships/hyperlink" Target="https://estadisticasviolenciagenero.igualdad.gob.es/" TargetMode="External"/><Relationship Id="rId18" Type="http://schemas.openxmlformats.org/officeDocument/2006/relationships/hyperlink" Target="https://www.poderjudicial.es/cgpj/es/Temas/Violencia-domestica-y-de-genero/Actividad-del-Observatorio/Datos-estadisticos/" TargetMode="External"/><Relationship Id="rId26" Type="http://schemas.openxmlformats.org/officeDocument/2006/relationships/hyperlink" Target="https://www.madrid.es/portales/munimadrid/es/Inicio/Igualdad-y-diversidad/Contra-las-violencias-machistas/?vgnextfmt=default&amp;vgnextoid=dc9d8a7fd4c3b310VgnVCM2000000c205a0aRCRD&amp;vgnextchannel=c426c05098535510VgnVCM1000008a4a900aRCRD&amp;idCapitulo=10105674" TargetMode="External"/><Relationship Id="rId3" Type="http://schemas.openxmlformats.org/officeDocument/2006/relationships/hyperlink" Target="https://estadisticasviolenciagenero.igualdad.gob.es/" TargetMode="External"/><Relationship Id="rId21" Type="http://schemas.openxmlformats.org/officeDocument/2006/relationships/hyperlink" Target="https://www.madrid.org/iestadis/fijas/estructu/sociales/macrovio.htm" TargetMode="External"/><Relationship Id="rId34" Type="http://schemas.openxmlformats.org/officeDocument/2006/relationships/hyperlink" Target="https://estadisticasviolenciagenero.igualdad.gob.es/" TargetMode="External"/><Relationship Id="rId7" Type="http://schemas.openxmlformats.org/officeDocument/2006/relationships/hyperlink" Target="https://estadisticasviolenciagenero.igualdad.gob.es/" TargetMode="External"/><Relationship Id="rId12" Type="http://schemas.openxmlformats.org/officeDocument/2006/relationships/hyperlink" Target="https://estadisticasviolenciagenero.igualdad.gob.es/" TargetMode="External"/><Relationship Id="rId17" Type="http://schemas.openxmlformats.org/officeDocument/2006/relationships/hyperlink" Target="https://www.madrid.org/iestadis/fijas/estructu/sociales/estructuviolenciase.htm" TargetMode="External"/><Relationship Id="rId25" Type="http://schemas.openxmlformats.org/officeDocument/2006/relationships/hyperlink" Target="https://www.madrid.es/portales/munimadrid/es/Inicio/Igualdad-y-diversidad/Contra-las-violencias-machistas/?vgnextfmt=default&amp;vgnextoid=dc9d8a7fd4c3b310VgnVCM2000000c205a0aRCRD&amp;vgnextchannel=c426c05098535510VgnVCM1000008a4a900aRCRD&amp;idCapitulo=10105674" TargetMode="External"/><Relationship Id="rId33" Type="http://schemas.openxmlformats.org/officeDocument/2006/relationships/hyperlink" Target="https://www.madrid.es/portales/munimadrid/es/Inicio/Igualdad-y-diversidad/Comites-de-crisis-en-casos-de-violencia-de-genero/?vgnextfmt=default&amp;vgnextoid=7998a083ebdfe710VgnVCM1000001d4a900aRCRD&amp;vgnextchannel=c426c05098535510VgnVCM1000008a4a900aRCRD" TargetMode="External"/><Relationship Id="rId2" Type="http://schemas.openxmlformats.org/officeDocument/2006/relationships/hyperlink" Target="https://violenciagenero.igualdad.gob.es/violenciaEnCifras/victimasMortales/notas_metodologicas/notas_metodologicas.htm" TargetMode="External"/><Relationship Id="rId16" Type="http://schemas.openxmlformats.org/officeDocument/2006/relationships/hyperlink" Target="https://www.madrid.org/iestadis/fijas/estructu/sociales/estructuviolenciase.htm" TargetMode="External"/><Relationship Id="rId20" Type="http://schemas.openxmlformats.org/officeDocument/2006/relationships/hyperlink" Target="https://www.madrid.org/iestadis/fijas/estructu/sociales/macrovio.htm" TargetMode="External"/><Relationship Id="rId29" Type="http://schemas.openxmlformats.org/officeDocument/2006/relationships/hyperlink" Target="https://www.madrid.es/portales/munimadrid/es/Inicio/Igualdad-y-diversidad/Comites-de-crisis-en-casos-de-violencia-de-genero/?vgnextfmt=default&amp;vgnextoid=7998a083ebdfe710VgnVCM1000001d4a900aRCRD&amp;vgnextchannel=c426c05098535510VgnVCM1000008a4a900aRCRD" TargetMode="External"/><Relationship Id="rId1" Type="http://schemas.openxmlformats.org/officeDocument/2006/relationships/hyperlink" Target="https://www.madrid.org/iestadis/fijas/estructu/sociales/macrovio.htm" TargetMode="External"/><Relationship Id="rId6" Type="http://schemas.openxmlformats.org/officeDocument/2006/relationships/hyperlink" Target="https://estadisticasviolenciagenero.igualdad.gob.es/" TargetMode="External"/><Relationship Id="rId11" Type="http://schemas.openxmlformats.org/officeDocument/2006/relationships/hyperlink" Target="https://estadisticasviolenciagenero.igualdad.gob.es/" TargetMode="External"/><Relationship Id="rId24" Type="http://schemas.openxmlformats.org/officeDocument/2006/relationships/hyperlink" Target="https://violenciagenero.igualdad.gob.es/informacionUtil/recursos/dispositivosControlTelematico/home.htm" TargetMode="External"/><Relationship Id="rId32" Type="http://schemas.openxmlformats.org/officeDocument/2006/relationships/hyperlink" Target="https://estadisticasviolenciagenero.igualdad.gob.es/" TargetMode="External"/><Relationship Id="rId5" Type="http://schemas.openxmlformats.org/officeDocument/2006/relationships/hyperlink" Target="https://estadisticasviolenciagenero.igualdad.gob.es/" TargetMode="External"/><Relationship Id="rId15" Type="http://schemas.openxmlformats.org/officeDocument/2006/relationships/hyperlink" Target="https://www.madrid.org/iestadis/fijas/estructu/sociales/estructuviolenciase.htm" TargetMode="External"/><Relationship Id="rId23" Type="http://schemas.openxmlformats.org/officeDocument/2006/relationships/hyperlink" Target="https://www.madrid.org/iestadis/fijas/estructu/sociales/macrovio.htm" TargetMode="External"/><Relationship Id="rId28" Type="http://schemas.openxmlformats.org/officeDocument/2006/relationships/hyperlink" Target="https://estadisticasviolenciagenero.igualdad.gob.es/" TargetMode="External"/><Relationship Id="rId36" Type="http://schemas.openxmlformats.org/officeDocument/2006/relationships/printerSettings" Target="../printerSettings/printerSettings3.bin"/><Relationship Id="rId10" Type="http://schemas.openxmlformats.org/officeDocument/2006/relationships/hyperlink" Target="https://estadisticasviolenciagenero.igualdad.gob.es/" TargetMode="External"/><Relationship Id="rId19" Type="http://schemas.openxmlformats.org/officeDocument/2006/relationships/hyperlink" Target="https://violenciagenero.igualdad.gob.es/profesionalesInvestigacion/asistenciaSocial/recursos/orden/home.htm" TargetMode="External"/><Relationship Id="rId31" Type="http://schemas.openxmlformats.org/officeDocument/2006/relationships/hyperlink" Target="https://www.madrid.es/portales/munimadrid/es/Inicio/Igualdad-y-diversidad/Comites-de-crisis-en-casos-de-violencia-de-genero/?vgnextfmt=default&amp;vgnextoid=7998a083ebdfe710VgnVCM1000001d4a900aRCRD&amp;vgnextchannel=c426c05098535510VgnVCM1000008a4a900aRCRD" TargetMode="External"/><Relationship Id="rId4" Type="http://schemas.openxmlformats.org/officeDocument/2006/relationships/hyperlink" Target="https://estadisticasviolenciagenero.igualdad.gob.es/" TargetMode="External"/><Relationship Id="rId9" Type="http://schemas.openxmlformats.org/officeDocument/2006/relationships/hyperlink" Target="https://estadisticasviolenciagenero.igualdad.gob.es/" TargetMode="External"/><Relationship Id="rId14" Type="http://schemas.openxmlformats.org/officeDocument/2006/relationships/hyperlink" Target="https://www.poderjudicial.es/cgpj/es/Temas/Violencia-domestica-y-de-genero/Actividad-del-Observatorio/Datos-estadisticos/" TargetMode="External"/><Relationship Id="rId22" Type="http://schemas.openxmlformats.org/officeDocument/2006/relationships/hyperlink" Target="https://www.madrid.org/iestadis/fijas/estructu/sociales/macrovio.htm" TargetMode="External"/><Relationship Id="rId27" Type="http://schemas.openxmlformats.org/officeDocument/2006/relationships/hyperlink" Target="https://www.madrid.es/portales/munimadrid/es/Inicio/Igualdad-y-diversidad/Contra-las-violencias-machistas/?vgnextfmt=default&amp;vgnextoid=dc9d8a7fd4c3b310VgnVCM2000000c205a0aRCRD&amp;vgnextchannel=c426c05098535510VgnVCM1000008a4a900aRCRD&amp;idCapitulo=10105674" TargetMode="External"/><Relationship Id="rId30" Type="http://schemas.openxmlformats.org/officeDocument/2006/relationships/hyperlink" Target="https://estadisticasviolenciagenero.igualdad.gob.es/" TargetMode="External"/><Relationship Id="rId35" Type="http://schemas.openxmlformats.org/officeDocument/2006/relationships/hyperlink" Target="https://www.madrid.org/iestadis/fijas/estructu/sociales/estructuviolenciase.htm"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8" Type="http://schemas.openxmlformats.org/officeDocument/2006/relationships/hyperlink" Target="https://estadisticasdecriminalidad.ses.mir.es/publico/portalestadistico/" TargetMode="External"/><Relationship Id="rId13" Type="http://schemas.openxmlformats.org/officeDocument/2006/relationships/hyperlink" Target="https://estadisticasdecriminalidad.ses.mir.es/publico/portalestadistico/" TargetMode="External"/><Relationship Id="rId3" Type="http://schemas.openxmlformats.org/officeDocument/2006/relationships/hyperlink" Target="https://www.madrid.es/portales/munimadrid/es/Inicio/Igualdad-y-diversidad/Direcciones-y-telefonos/Centro-de-crisis-contra-la-violencia-sexual-Pilar-Estebanez/?vgnextfmt=default&amp;vgnextoid=057d98993e81f610VgnVCM2000001f4a900aRCRD&amp;vgnextchannel=ab79aaa26f535510VgnVCM1000008a4a900aRCRD" TargetMode="External"/><Relationship Id="rId7" Type="http://schemas.openxmlformats.org/officeDocument/2006/relationships/hyperlink" Target="https://estadisticasdecriminalidad.ses.mir.es/publico/portalestadistico/" TargetMode="External"/><Relationship Id="rId12" Type="http://schemas.openxmlformats.org/officeDocument/2006/relationships/hyperlink" Target="https://estadisticasdecriminalidad.ses.mir.es/publico/portalestadistico/" TargetMode="External"/><Relationship Id="rId2" Type="http://schemas.openxmlformats.org/officeDocument/2006/relationships/hyperlink" Target="https://www.madrid.es/portales/munimadrid/es/Inicio/Igualdad-y-diversidad/Violencia-sexual-Trata-y-explotacion-sexual/?vgnextfmt=default&amp;vgnextoid=11e7c9bf2c6f2610VgnVCM1000001d4a900aRCRD&amp;vgnextchannel=c426c05098535510VgnVCM1000008a4a900aRCRD&amp;idCapitulo=11966946" TargetMode="External"/><Relationship Id="rId1" Type="http://schemas.openxmlformats.org/officeDocument/2006/relationships/hyperlink" Target="https://www.interior.gob.es/opencms/pdf/archivos-y-documentacion/documentacion-y-publicaciones/publicaciones-descargables/publicaciones-periodicas/informe-sobre-delitos-contra-la-libertad-e-indemnidad-sexual-en-Espana/Informe_delitos_contra_libertad_sexual_2022_126210034.pdf" TargetMode="External"/><Relationship Id="rId6" Type="http://schemas.openxmlformats.org/officeDocument/2006/relationships/hyperlink" Target="https://www.madrid.org/iestadis/fijas/estructu/sociales/macrovio.htm" TargetMode="External"/><Relationship Id="rId11" Type="http://schemas.openxmlformats.org/officeDocument/2006/relationships/hyperlink" Target="https://estadisticasdecriminalidad.ses.mir.es/publico/portalestadistico/" TargetMode="External"/><Relationship Id="rId5" Type="http://schemas.openxmlformats.org/officeDocument/2006/relationships/hyperlink" Target="https://www.madrid.org/iestadis/fijas/estructu/sociales/macrovio.htm" TargetMode="External"/><Relationship Id="rId10" Type="http://schemas.openxmlformats.org/officeDocument/2006/relationships/hyperlink" Target="https://estadisticasdecriminalidad.ses.mir.es/publico/portalestadistico/" TargetMode="External"/><Relationship Id="rId4" Type="http://schemas.openxmlformats.org/officeDocument/2006/relationships/hyperlink" Target="https://www.madrid.es/portales/munimadrid/es/Inicio/Igualdad-y-diversidad/Violencia-sexual-Trata-y-explotacion-sexual/?vgnextfmt=default&amp;vgnextoid=11e7c9bf2c6f2610VgnVCM1000001d4a900aRCRD&amp;vgnextchannel=c426c05098535510VgnVCM1000008a4a900aRCRD&amp;idCapitulo=11966946" TargetMode="External"/><Relationship Id="rId9" Type="http://schemas.openxmlformats.org/officeDocument/2006/relationships/hyperlink" Target="https://estadisticasdecriminalidad.ses.mir.es/publico/portalestadistico/" TargetMode="External"/><Relationship Id="rId1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53B4-2632-4738-BB0D-4793A44EB98E}">
  <dimension ref="A1:F53"/>
  <sheetViews>
    <sheetView zoomScale="65" zoomScaleNormal="65" workbookViewId="0">
      <selection activeCell="I15" sqref="I15"/>
    </sheetView>
  </sheetViews>
  <sheetFormatPr baseColWidth="10" defaultColWidth="11.453125" defaultRowHeight="14.5"/>
  <cols>
    <col min="1" max="1" width="20.1796875" customWidth="1"/>
    <col min="2" max="2" width="19.453125" customWidth="1"/>
    <col min="3" max="3" width="6.54296875" customWidth="1"/>
    <col min="4" max="4" width="100.26953125" customWidth="1"/>
  </cols>
  <sheetData>
    <row r="1" spans="1:6" ht="7.5" customHeight="1" thickBot="1"/>
    <row r="2" spans="1:6" ht="31" customHeight="1">
      <c r="A2" s="478" t="s">
        <v>0</v>
      </c>
      <c r="B2" s="479"/>
      <c r="C2" s="479"/>
      <c r="D2" s="479"/>
      <c r="E2" s="479"/>
      <c r="F2" s="479"/>
    </row>
    <row r="3" spans="1:6" ht="22" customHeight="1">
      <c r="A3" s="106" t="s">
        <v>1</v>
      </c>
      <c r="B3" s="106" t="s">
        <v>2</v>
      </c>
      <c r="C3" s="106" t="s">
        <v>3</v>
      </c>
      <c r="D3" s="145" t="s">
        <v>4</v>
      </c>
      <c r="E3" s="106" t="s">
        <v>5</v>
      </c>
      <c r="F3" s="106" t="s">
        <v>6</v>
      </c>
    </row>
    <row r="4" spans="1:6" ht="18" customHeight="1">
      <c r="A4" s="480" t="s">
        <v>7</v>
      </c>
      <c r="B4" s="481" t="s">
        <v>8</v>
      </c>
      <c r="C4" s="308" t="s">
        <v>9</v>
      </c>
      <c r="D4" s="309" t="s">
        <v>10</v>
      </c>
      <c r="E4" s="310" t="s">
        <v>9</v>
      </c>
      <c r="F4" s="310" t="s">
        <v>9</v>
      </c>
    </row>
    <row r="5" spans="1:6" ht="18" customHeight="1">
      <c r="A5" s="480"/>
      <c r="B5" s="481"/>
      <c r="C5" s="308" t="s">
        <v>11</v>
      </c>
      <c r="D5" s="309" t="s">
        <v>12</v>
      </c>
      <c r="E5" s="310" t="s">
        <v>11</v>
      </c>
      <c r="F5" s="310" t="s">
        <v>11</v>
      </c>
    </row>
    <row r="6" spans="1:6" ht="18" customHeight="1">
      <c r="A6" s="480"/>
      <c r="B6" s="481"/>
      <c r="C6" s="308" t="s">
        <v>13</v>
      </c>
      <c r="D6" s="309" t="s">
        <v>14</v>
      </c>
      <c r="E6" s="310" t="s">
        <v>13</v>
      </c>
      <c r="F6" s="310" t="s">
        <v>13</v>
      </c>
    </row>
    <row r="7" spans="1:6" ht="18" customHeight="1">
      <c r="A7" s="480"/>
      <c r="B7" s="481"/>
      <c r="C7" s="308" t="s">
        <v>15</v>
      </c>
      <c r="D7" s="309" t="s">
        <v>16</v>
      </c>
      <c r="E7" s="310" t="s">
        <v>15</v>
      </c>
      <c r="F7" s="310" t="s">
        <v>15</v>
      </c>
    </row>
    <row r="8" spans="1:6" ht="18" customHeight="1">
      <c r="A8" s="480"/>
      <c r="B8" s="481"/>
      <c r="C8" s="308" t="s">
        <v>17</v>
      </c>
      <c r="D8" s="309" t="s">
        <v>18</v>
      </c>
      <c r="E8" s="310" t="s">
        <v>17</v>
      </c>
      <c r="F8" s="310" t="s">
        <v>17</v>
      </c>
    </row>
    <row r="9" spans="1:6" ht="18" customHeight="1">
      <c r="A9" s="480"/>
      <c r="B9" s="477" t="s">
        <v>19</v>
      </c>
      <c r="C9" s="366" t="s">
        <v>20</v>
      </c>
      <c r="D9" s="309" t="s">
        <v>21</v>
      </c>
      <c r="E9" s="311" t="s">
        <v>20</v>
      </c>
      <c r="F9" s="311" t="s">
        <v>20</v>
      </c>
    </row>
    <row r="10" spans="1:6" ht="18" customHeight="1">
      <c r="A10" s="480"/>
      <c r="B10" s="477"/>
      <c r="C10" s="366" t="s">
        <v>22</v>
      </c>
      <c r="D10" s="309" t="s">
        <v>23</v>
      </c>
      <c r="E10" s="311" t="s">
        <v>22</v>
      </c>
      <c r="F10" s="311" t="s">
        <v>22</v>
      </c>
    </row>
    <row r="11" spans="1:6" ht="18" customHeight="1">
      <c r="A11" s="480"/>
      <c r="B11" s="477"/>
      <c r="C11" s="366" t="s">
        <v>24</v>
      </c>
      <c r="D11" s="309" t="s">
        <v>25</v>
      </c>
      <c r="E11" s="311" t="s">
        <v>24</v>
      </c>
      <c r="F11" s="311" t="s">
        <v>24</v>
      </c>
    </row>
    <row r="12" spans="1:6" ht="18" customHeight="1">
      <c r="A12" s="480"/>
      <c r="B12" s="477"/>
      <c r="C12" s="366" t="s">
        <v>26</v>
      </c>
      <c r="D12" s="309" t="s">
        <v>27</v>
      </c>
      <c r="E12" s="311" t="s">
        <v>28</v>
      </c>
      <c r="F12" s="311" t="s">
        <v>28</v>
      </c>
    </row>
    <row r="13" spans="1:6" ht="18" customHeight="1">
      <c r="A13" s="480"/>
      <c r="B13" s="477"/>
      <c r="C13" s="366" t="s">
        <v>29</v>
      </c>
      <c r="D13" s="309" t="s">
        <v>30</v>
      </c>
      <c r="E13" s="311" t="s">
        <v>31</v>
      </c>
      <c r="F13" s="311" t="s">
        <v>31</v>
      </c>
    </row>
    <row r="14" spans="1:6" ht="18" customHeight="1">
      <c r="A14" s="480"/>
      <c r="B14" s="477"/>
      <c r="C14" s="366" t="s">
        <v>32</v>
      </c>
      <c r="D14" s="309" t="s">
        <v>33</v>
      </c>
      <c r="E14" s="311" t="s">
        <v>34</v>
      </c>
      <c r="F14" s="311" t="s">
        <v>34</v>
      </c>
    </row>
    <row r="15" spans="1:6" ht="18" customHeight="1">
      <c r="A15" s="480"/>
      <c r="B15" s="477"/>
      <c r="C15" s="366" t="s">
        <v>35</v>
      </c>
      <c r="D15" s="309" t="s">
        <v>36</v>
      </c>
      <c r="E15" s="311" t="s">
        <v>37</v>
      </c>
      <c r="F15" s="311" t="s">
        <v>37</v>
      </c>
    </row>
    <row r="16" spans="1:6" ht="18" customHeight="1">
      <c r="A16" s="480"/>
      <c r="B16" s="477" t="s">
        <v>38</v>
      </c>
      <c r="C16" s="366" t="s">
        <v>39</v>
      </c>
      <c r="D16" s="309" t="s">
        <v>40</v>
      </c>
      <c r="E16" s="311" t="s">
        <v>41</v>
      </c>
      <c r="F16" s="311" t="s">
        <v>41</v>
      </c>
    </row>
    <row r="17" spans="1:6" ht="18" customHeight="1">
      <c r="A17" s="480"/>
      <c r="B17" s="477"/>
      <c r="C17" s="366" t="s">
        <v>42</v>
      </c>
      <c r="D17" s="309" t="s">
        <v>43</v>
      </c>
      <c r="E17" s="311" t="s">
        <v>44</v>
      </c>
      <c r="F17" s="311" t="s">
        <v>42</v>
      </c>
    </row>
    <row r="18" spans="1:6" ht="18" customHeight="1">
      <c r="A18" s="480"/>
      <c r="B18" s="477"/>
      <c r="C18" s="366" t="s">
        <v>45</v>
      </c>
      <c r="D18" s="309" t="s">
        <v>46</v>
      </c>
      <c r="E18" s="311" t="s">
        <v>47</v>
      </c>
      <c r="F18" s="311" t="s">
        <v>47</v>
      </c>
    </row>
    <row r="19" spans="1:6" ht="18" customHeight="1">
      <c r="A19" s="480"/>
      <c r="B19" s="477" t="s">
        <v>48</v>
      </c>
      <c r="C19" s="366" t="s">
        <v>49</v>
      </c>
      <c r="D19" s="309" t="s">
        <v>50</v>
      </c>
      <c r="E19" s="311" t="s">
        <v>51</v>
      </c>
      <c r="F19" s="311" t="s">
        <v>51</v>
      </c>
    </row>
    <row r="20" spans="1:6" ht="18" customHeight="1">
      <c r="A20" s="480"/>
      <c r="B20" s="477"/>
      <c r="C20" s="366" t="s">
        <v>52</v>
      </c>
      <c r="D20" s="309" t="s">
        <v>53</v>
      </c>
      <c r="E20" s="311" t="s">
        <v>54</v>
      </c>
      <c r="F20" s="311" t="s">
        <v>54</v>
      </c>
    </row>
    <row r="21" spans="1:6" ht="18" customHeight="1">
      <c r="A21" s="480"/>
      <c r="B21" s="477"/>
      <c r="C21" s="366" t="s">
        <v>55</v>
      </c>
      <c r="D21" s="309" t="s">
        <v>56</v>
      </c>
      <c r="E21" s="311" t="s">
        <v>57</v>
      </c>
      <c r="F21" s="311" t="s">
        <v>57</v>
      </c>
    </row>
    <row r="22" spans="1:6" ht="18" customHeight="1">
      <c r="A22" s="480"/>
      <c r="B22" s="477"/>
      <c r="C22" s="366" t="s">
        <v>58</v>
      </c>
      <c r="D22" s="309" t="s">
        <v>59</v>
      </c>
      <c r="E22" s="311" t="s">
        <v>60</v>
      </c>
      <c r="F22" s="311" t="s">
        <v>60</v>
      </c>
    </row>
    <row r="23" spans="1:6" ht="18" customHeight="1">
      <c r="A23" s="480"/>
      <c r="B23" s="477"/>
      <c r="C23" s="366" t="s">
        <v>61</v>
      </c>
      <c r="D23" s="309" t="s">
        <v>62</v>
      </c>
      <c r="E23" s="311" t="s">
        <v>63</v>
      </c>
      <c r="F23" s="311" t="s">
        <v>63</v>
      </c>
    </row>
    <row r="24" spans="1:6" s="74" customFormat="1" ht="18" customHeight="1">
      <c r="A24" s="480"/>
      <c r="B24" s="477" t="s">
        <v>64</v>
      </c>
      <c r="C24" s="312" t="s">
        <v>65</v>
      </c>
      <c r="D24" s="309" t="s">
        <v>66</v>
      </c>
      <c r="E24" s="311" t="s">
        <v>67</v>
      </c>
      <c r="F24" s="311" t="s">
        <v>67</v>
      </c>
    </row>
    <row r="25" spans="1:6" ht="18" customHeight="1">
      <c r="A25" s="480"/>
      <c r="B25" s="477"/>
      <c r="C25" s="368" t="s">
        <v>68</v>
      </c>
      <c r="D25" s="309" t="s">
        <v>69</v>
      </c>
      <c r="E25" s="311" t="s">
        <v>70</v>
      </c>
      <c r="F25" s="311" t="s">
        <v>70</v>
      </c>
    </row>
    <row r="26" spans="1:6" ht="18" customHeight="1">
      <c r="A26" s="480"/>
      <c r="B26" s="477"/>
      <c r="C26" s="368" t="s">
        <v>71</v>
      </c>
      <c r="D26" s="309" t="s">
        <v>72</v>
      </c>
      <c r="E26" s="311" t="s">
        <v>73</v>
      </c>
      <c r="F26" s="311" t="s">
        <v>73</v>
      </c>
    </row>
    <row r="27" spans="1:6" ht="18" customHeight="1">
      <c r="A27" s="480"/>
      <c r="B27" s="477"/>
      <c r="C27" s="368" t="s">
        <v>74</v>
      </c>
      <c r="D27" s="309" t="s">
        <v>75</v>
      </c>
      <c r="E27" s="311" t="s">
        <v>76</v>
      </c>
      <c r="F27" s="311" t="s">
        <v>76</v>
      </c>
    </row>
    <row r="28" spans="1:6" ht="18" customHeight="1">
      <c r="A28" s="480"/>
      <c r="B28" s="477"/>
      <c r="C28" s="368" t="s">
        <v>77</v>
      </c>
      <c r="D28" s="309" t="s">
        <v>78</v>
      </c>
      <c r="E28" s="311" t="s">
        <v>79</v>
      </c>
      <c r="F28" s="311" t="s">
        <v>79</v>
      </c>
    </row>
    <row r="29" spans="1:6" ht="18" customHeight="1">
      <c r="A29" s="480"/>
      <c r="B29" s="477"/>
      <c r="C29" s="368" t="s">
        <v>80</v>
      </c>
      <c r="D29" s="309" t="s">
        <v>81</v>
      </c>
      <c r="E29" s="311" t="s">
        <v>82</v>
      </c>
      <c r="F29" s="311" t="s">
        <v>82</v>
      </c>
    </row>
    <row r="30" spans="1:6" ht="22" customHeight="1">
      <c r="A30" s="106" t="s">
        <v>1</v>
      </c>
      <c r="B30" s="106" t="s">
        <v>2</v>
      </c>
      <c r="C30" s="106" t="s">
        <v>3</v>
      </c>
      <c r="D30" s="145" t="s">
        <v>4</v>
      </c>
      <c r="E30" s="106" t="s">
        <v>5</v>
      </c>
      <c r="F30" s="106" t="s">
        <v>6</v>
      </c>
    </row>
    <row r="31" spans="1:6" ht="18" customHeight="1">
      <c r="A31" s="476" t="s">
        <v>83</v>
      </c>
      <c r="B31" s="468" t="s">
        <v>8</v>
      </c>
      <c r="C31" s="367" t="s">
        <v>84</v>
      </c>
      <c r="D31" s="400" t="s">
        <v>85</v>
      </c>
      <c r="E31" s="401" t="s">
        <v>86</v>
      </c>
      <c r="F31" s="401" t="s">
        <v>86</v>
      </c>
    </row>
    <row r="32" spans="1:6" ht="18" customHeight="1">
      <c r="A32" s="476"/>
      <c r="B32" s="469"/>
      <c r="C32" s="367" t="s">
        <v>87</v>
      </c>
      <c r="D32" s="400" t="s">
        <v>88</v>
      </c>
      <c r="E32" s="401" t="s">
        <v>87</v>
      </c>
      <c r="F32" s="401" t="s">
        <v>87</v>
      </c>
    </row>
    <row r="33" spans="1:6" ht="18" customHeight="1">
      <c r="A33" s="476"/>
      <c r="B33" s="469"/>
      <c r="C33" s="367" t="s">
        <v>89</v>
      </c>
      <c r="D33" s="400" t="s">
        <v>90</v>
      </c>
      <c r="E33" s="401" t="s">
        <v>89</v>
      </c>
      <c r="F33" s="401" t="s">
        <v>89</v>
      </c>
    </row>
    <row r="34" spans="1:6" ht="18" customHeight="1">
      <c r="A34" s="476"/>
      <c r="B34" s="469"/>
      <c r="C34" s="367" t="s">
        <v>91</v>
      </c>
      <c r="D34" s="400" t="s">
        <v>92</v>
      </c>
      <c r="E34" s="401" t="s">
        <v>93</v>
      </c>
      <c r="F34" s="401" t="s">
        <v>93</v>
      </c>
    </row>
    <row r="35" spans="1:6" ht="18" customHeight="1">
      <c r="A35" s="476"/>
      <c r="B35" s="469"/>
      <c r="C35" s="367" t="s">
        <v>94</v>
      </c>
      <c r="D35" s="400" t="s">
        <v>95</v>
      </c>
      <c r="E35" s="401" t="s">
        <v>96</v>
      </c>
      <c r="F35" s="401" t="s">
        <v>96</v>
      </c>
    </row>
    <row r="36" spans="1:6" ht="18" customHeight="1">
      <c r="A36" s="476"/>
      <c r="B36" s="469"/>
      <c r="C36" s="367" t="s">
        <v>97</v>
      </c>
      <c r="D36" s="400" t="s">
        <v>98</v>
      </c>
      <c r="E36" s="401" t="s">
        <v>99</v>
      </c>
      <c r="F36" s="401" t="s">
        <v>99</v>
      </c>
    </row>
    <row r="37" spans="1:6" ht="18" customHeight="1">
      <c r="A37" s="476"/>
      <c r="B37" s="469"/>
      <c r="C37" s="367" t="s">
        <v>100</v>
      </c>
      <c r="D37" s="400" t="s">
        <v>101</v>
      </c>
      <c r="E37" s="401" t="s">
        <v>102</v>
      </c>
      <c r="F37" s="401" t="s">
        <v>102</v>
      </c>
    </row>
    <row r="38" spans="1:6" ht="18" customHeight="1">
      <c r="A38" s="476"/>
      <c r="B38" s="469"/>
      <c r="C38" s="367" t="s">
        <v>103</v>
      </c>
      <c r="D38" s="400" t="s">
        <v>104</v>
      </c>
      <c r="E38" s="401" t="s">
        <v>105</v>
      </c>
      <c r="F38" s="401" t="s">
        <v>105</v>
      </c>
    </row>
    <row r="39" spans="1:6" ht="18" customHeight="1">
      <c r="A39" s="476"/>
      <c r="B39" s="469"/>
      <c r="C39" s="367" t="s">
        <v>106</v>
      </c>
      <c r="D39" s="400" t="s">
        <v>107</v>
      </c>
      <c r="E39" s="401" t="s">
        <v>108</v>
      </c>
      <c r="F39" s="401" t="s">
        <v>108</v>
      </c>
    </row>
    <row r="40" spans="1:6" ht="18" customHeight="1">
      <c r="A40" s="476"/>
      <c r="B40" s="470"/>
      <c r="C40" s="367" t="s">
        <v>109</v>
      </c>
      <c r="D40" s="400" t="s">
        <v>110</v>
      </c>
      <c r="E40" s="401" t="s">
        <v>111</v>
      </c>
      <c r="F40" s="401" t="s">
        <v>111</v>
      </c>
    </row>
    <row r="41" spans="1:6" ht="18" customHeight="1">
      <c r="A41" s="476"/>
      <c r="B41" s="474" t="s">
        <v>112</v>
      </c>
      <c r="C41" s="367" t="s">
        <v>113</v>
      </c>
      <c r="D41" s="400" t="s">
        <v>114</v>
      </c>
      <c r="E41" s="401" t="s">
        <v>115</v>
      </c>
      <c r="F41" s="401" t="s">
        <v>115</v>
      </c>
    </row>
    <row r="42" spans="1:6" ht="18" customHeight="1">
      <c r="A42" s="476"/>
      <c r="B42" s="474"/>
      <c r="C42" s="367" t="s">
        <v>116</v>
      </c>
      <c r="D42" s="400" t="s">
        <v>117</v>
      </c>
      <c r="E42" s="401" t="s">
        <v>116</v>
      </c>
      <c r="F42" s="401" t="s">
        <v>116</v>
      </c>
    </row>
    <row r="43" spans="1:6" ht="18" customHeight="1">
      <c r="A43" s="476"/>
      <c r="B43" s="474"/>
      <c r="C43" s="367" t="s">
        <v>118</v>
      </c>
      <c r="D43" s="400" t="s">
        <v>119</v>
      </c>
      <c r="E43" s="401" t="s">
        <v>118</v>
      </c>
      <c r="F43" s="401" t="s">
        <v>118</v>
      </c>
    </row>
    <row r="44" spans="1:6" ht="22" customHeight="1">
      <c r="A44" s="106" t="s">
        <v>1</v>
      </c>
      <c r="B44" s="106" t="s">
        <v>2</v>
      </c>
      <c r="C44" s="106" t="s">
        <v>3</v>
      </c>
      <c r="D44" s="106" t="s">
        <v>4</v>
      </c>
      <c r="E44" s="106" t="s">
        <v>5</v>
      </c>
      <c r="F44" s="106" t="s">
        <v>6</v>
      </c>
    </row>
    <row r="45" spans="1:6" ht="18" customHeight="1">
      <c r="A45" s="475" t="s">
        <v>120</v>
      </c>
      <c r="B45" s="472" t="s">
        <v>8</v>
      </c>
      <c r="C45" s="402" t="s">
        <v>121</v>
      </c>
      <c r="D45" s="404" t="s">
        <v>122</v>
      </c>
      <c r="E45" s="405" t="s">
        <v>123</v>
      </c>
      <c r="F45" s="405" t="s">
        <v>123</v>
      </c>
    </row>
    <row r="46" spans="1:6" ht="18" customHeight="1">
      <c r="A46" s="475"/>
      <c r="B46" s="473"/>
      <c r="C46" s="403" t="s">
        <v>124</v>
      </c>
      <c r="D46" s="404" t="s">
        <v>125</v>
      </c>
      <c r="E46" s="405" t="s">
        <v>124</v>
      </c>
      <c r="F46" s="405" t="s">
        <v>124</v>
      </c>
    </row>
    <row r="47" spans="1:6" ht="18" customHeight="1">
      <c r="A47" s="475"/>
      <c r="B47" s="467" t="s">
        <v>64</v>
      </c>
      <c r="C47" s="403" t="s">
        <v>126</v>
      </c>
      <c r="D47" s="406" t="s">
        <v>127</v>
      </c>
      <c r="E47" s="407" t="s">
        <v>126</v>
      </c>
      <c r="F47" s="407" t="s">
        <v>126</v>
      </c>
    </row>
    <row r="48" spans="1:6" ht="18" customHeight="1">
      <c r="A48" s="475"/>
      <c r="B48" s="467"/>
      <c r="C48" s="403" t="s">
        <v>128</v>
      </c>
      <c r="D48" s="406" t="s">
        <v>129</v>
      </c>
      <c r="E48" s="407" t="s">
        <v>128</v>
      </c>
      <c r="F48" s="408" t="s">
        <v>128</v>
      </c>
    </row>
    <row r="49" spans="1:6" ht="18" customHeight="1">
      <c r="A49" s="475"/>
      <c r="B49" s="467"/>
      <c r="C49" s="403" t="s">
        <v>130</v>
      </c>
      <c r="D49" s="406" t="s">
        <v>131</v>
      </c>
      <c r="E49" s="408" t="s">
        <v>130</v>
      </c>
      <c r="F49" s="408" t="s">
        <v>130</v>
      </c>
    </row>
    <row r="50" spans="1:6" ht="22" customHeight="1">
      <c r="A50" s="106" t="s">
        <v>1</v>
      </c>
      <c r="B50" s="106" t="s">
        <v>2</v>
      </c>
      <c r="C50" s="106" t="s">
        <v>3</v>
      </c>
      <c r="D50" s="106" t="s">
        <v>4</v>
      </c>
      <c r="E50" s="106" t="s">
        <v>5</v>
      </c>
      <c r="F50" s="106" t="s">
        <v>6</v>
      </c>
    </row>
    <row r="51" spans="1:6" ht="24" customHeight="1">
      <c r="A51" s="471" t="s">
        <v>132</v>
      </c>
      <c r="B51" s="466" t="s">
        <v>8</v>
      </c>
      <c r="C51" s="365" t="s">
        <v>133</v>
      </c>
      <c r="D51" s="409" t="s">
        <v>134</v>
      </c>
      <c r="E51" s="410" t="s">
        <v>135</v>
      </c>
      <c r="F51" s="410" t="s">
        <v>135</v>
      </c>
    </row>
    <row r="52" spans="1:6" ht="29.5" customHeight="1">
      <c r="A52" s="471"/>
      <c r="B52" s="466"/>
      <c r="C52" s="365" t="s">
        <v>136</v>
      </c>
      <c r="D52" s="409" t="s">
        <v>137</v>
      </c>
      <c r="E52" s="410" t="s">
        <v>138</v>
      </c>
      <c r="F52" s="410" t="s">
        <v>138</v>
      </c>
    </row>
    <row r="53" spans="1:6">
      <c r="A53" s="1"/>
      <c r="B53" s="1"/>
      <c r="C53" s="8"/>
      <c r="D53" s="1"/>
      <c r="E53" s="8"/>
      <c r="F53" s="8"/>
    </row>
  </sheetData>
  <mergeCells count="15">
    <mergeCell ref="B16:B18"/>
    <mergeCell ref="B19:B23"/>
    <mergeCell ref="A2:F2"/>
    <mergeCell ref="A4:A29"/>
    <mergeCell ref="B4:B8"/>
    <mergeCell ref="B9:B15"/>
    <mergeCell ref="B24:B29"/>
    <mergeCell ref="B51:B52"/>
    <mergeCell ref="B47:B49"/>
    <mergeCell ref="B31:B40"/>
    <mergeCell ref="A51:A52"/>
    <mergeCell ref="B45:B46"/>
    <mergeCell ref="B41:B43"/>
    <mergeCell ref="A45:A49"/>
    <mergeCell ref="A31:A43"/>
  </mergeCells>
  <hyperlinks>
    <hyperlink ref="E4" location="'1.Gráficas'!A4" display="1.1." xr:uid="{A07D574F-0AB0-472C-8C84-A984B8370CD7}"/>
    <hyperlink ref="E6" location="'1.Gráficas'!A5" display="1.3." xr:uid="{1F6E05A0-7336-4C50-8E5A-A367A4C4445B}"/>
    <hyperlink ref="E7" location="'1.Gráficas'!A5" display="1.4." xr:uid="{406C4E91-C7B0-4B95-ACD1-119A9AECAD20}"/>
    <hyperlink ref="E8" location="'1.Gráficas'!A5" display="1.5." xr:uid="{D5CB16D6-9778-4E73-A48A-E04210E75567}"/>
    <hyperlink ref="E9" location="'1.Gráficas'!A23" display="1.6." xr:uid="{CAB9B08F-8CA8-4C00-B11E-E02078EA4584}"/>
    <hyperlink ref="E10" location="'1.Gráficas'!A44" display="1.7." xr:uid="{D02E2E8C-C102-4A99-A5AA-AAC66CC7AE24}"/>
    <hyperlink ref="E11" location="'1.Gráficas'!A64" display="1.8." xr:uid="{2C154A37-CAE5-40CE-870A-7627D3901ABB}"/>
    <hyperlink ref="E12" location="'1.Gráficas'!A84" display="1.9" xr:uid="{934FBFDC-5610-45AE-B94F-4C9900909689}"/>
    <hyperlink ref="E13" location="'1.Gráficas'!A107" display="1.10" xr:uid="{D8F2FE7F-A7A3-4FA7-99C2-6851220B61D7}"/>
    <hyperlink ref="E15" location="'1.Gráficas'!A150" display="1.12" xr:uid="{DBD404F5-253A-4020-94BF-FFA32A104BA5}"/>
    <hyperlink ref="E16" location="'1.Gráficas'!A176" display="1.13" xr:uid="{DEFDC51E-0FDE-4EC5-859D-CBA7272A31ED}"/>
    <hyperlink ref="E17" location="'1.Gráficas'!A196" display="1.14" xr:uid="{B25A605F-B060-434D-A67C-DD889C26D800}"/>
    <hyperlink ref="E18" location="'1.Gráficas'!A213" display="1.15" xr:uid="{1454ECB7-1351-4549-829F-3CEF93473151}"/>
    <hyperlink ref="E19" location="'1.Gráficas'!A239" display="1.16" xr:uid="{99B98744-2B59-4C9D-9B69-3508662BDC69}"/>
    <hyperlink ref="E20" location="'1.Gráficas'!A275" display="1.17" xr:uid="{2EDB7D73-0500-4714-B65B-C0737386DCB0}"/>
    <hyperlink ref="E21" location="'1.Gráficas'!A286" display="1.18" xr:uid="{0FF31364-9445-4B25-B973-1E40640EE8E4}"/>
    <hyperlink ref="E22" location="'1.Gráficas'!A306" display="1.19" xr:uid="{911D63E5-51DE-4F72-9261-3FA40BB5ADDE}"/>
    <hyperlink ref="E24" location="'1.Gráficas'!A349" display="1.21" xr:uid="{E3BF747F-F31F-44AC-B30E-EC235390B574}"/>
    <hyperlink ref="E26" location="'1.Gráficas'!A393" display="1.23" xr:uid="{8F45F434-4723-4992-9517-E2FBE4E7A202}"/>
    <hyperlink ref="E31" location="'2. Gráficas'!A5" display="2.1" xr:uid="{E957B5F6-94F4-40EB-8485-1729D2EB8646}"/>
    <hyperlink ref="E32" location="'2. Gráficas'!A5" display="2.2." xr:uid="{6E836996-1DDC-45E9-B38C-BAFE4A964B18}"/>
    <hyperlink ref="E33" location="'2. Gráficas'!A27" display="2.3." xr:uid="{6965341F-8842-4957-8A32-9F708DF21F85}"/>
    <hyperlink ref="E34" location="'2. Gráficas'!A50" display="2.5" xr:uid="{D625248B-7996-4BD3-A2C9-AFD06DFDE1D4}"/>
    <hyperlink ref="E35" location="'2. Gráficas'!A76" display="2.5" xr:uid="{B00E7706-7333-4109-B0C0-2D8B6B79BAE0}"/>
    <hyperlink ref="E37" location="'2. Gráficas'!A120" display="2.7" xr:uid="{A3432D0C-1205-4F8A-8D9C-23C196AB2087}"/>
    <hyperlink ref="E38" location="'2. Gráficas'!A142" display="2.8" xr:uid="{A0F48ED7-5EE5-4A03-A8F4-D4DACEF831C5}"/>
    <hyperlink ref="E45" location="'3.Gráficas'!A6" display="3.1" xr:uid="{5C11D4B0-D58E-4240-B270-63349033B447}"/>
    <hyperlink ref="E51" location="'4.Gráficas'!A6" display="4.1" xr:uid="{7A0006DC-F510-4380-B751-C53C70B7B67D}"/>
    <hyperlink ref="E52" location="'4.Gráficas'!A40" display="4.2" xr:uid="{49C3544E-DA26-4313-882E-6FC5E308B1D0}"/>
    <hyperlink ref="F5" location="'1.Ficha'!A8" display="1.2. " xr:uid="{A3785E1C-E1E6-4569-A21F-7357125DF6A0}"/>
    <hyperlink ref="F6" location="'1.Ficha'!A13" display="1.3." xr:uid="{0642CC1A-14CE-4706-95BC-D153DE012A77}"/>
    <hyperlink ref="F7" location="'1.Ficha'!A18" display="1.4." xr:uid="{BD2AEB2F-B2A8-4A8D-8195-788C2AABAB66}"/>
    <hyperlink ref="F8" location="'1.Ficha'!A23" display="1.5." xr:uid="{364EBD36-4428-41FE-A354-AF0137597783}"/>
    <hyperlink ref="F9" location="'1.Ficha'!A29" display="1.6." xr:uid="{5D8CC0E7-754B-4771-9B99-42462BF10046}"/>
    <hyperlink ref="F10" location="'1.Ficha'!A36" display="1.7." xr:uid="{B2AC604F-3081-4F27-B2ED-646A5A0EA929}"/>
    <hyperlink ref="F11" location="'1.Ficha'!A42" display="1.8." xr:uid="{AF5BDAC7-2B7D-4730-858B-5A16F1012FC7}"/>
    <hyperlink ref="F12" location="'1.Ficha'!A48" display="1.9" xr:uid="{F47CE35D-F621-4B34-9424-E6F05C641967}"/>
    <hyperlink ref="F13" location="'1.Ficha'!A53" display="1.10" xr:uid="{4E2F365D-D781-4DEE-B5A2-6F3EEA7B7701}"/>
    <hyperlink ref="F15" location="'1.Ficha'!A63" display="1.12" xr:uid="{04EBCD94-7DCE-4B6B-B0ED-EA7FFCA30B97}"/>
    <hyperlink ref="F16" location="'1.Ficha'!A69" display="1.13" xr:uid="{C17155D5-283E-432A-8E95-B35169AFBEEA}"/>
    <hyperlink ref="F17" location="'1.Ficha'!A73" display="1.14." xr:uid="{245FED15-2DCF-4F59-A70D-931273C5C3F9}"/>
    <hyperlink ref="F18" location="'1.Ficha'!A77" display="1.15" xr:uid="{B2D2FFD6-0123-45AA-B868-98923764ECB8}"/>
    <hyperlink ref="F19" location="'1.Ficha'!A83" display="1.16" xr:uid="{25EBF04A-D39B-499D-A89C-1A07F09516EE}"/>
    <hyperlink ref="F20" location="'1.Ficha'!A81" display="1.17" xr:uid="{F34EB3F1-6ED5-42B3-857C-2FA65F4C6F37}"/>
    <hyperlink ref="F21" location="'1.Ficha'!A94" display="1.18" xr:uid="{D38C06D6-F2C6-41FF-88BD-818F05AAD1B0}"/>
    <hyperlink ref="F24" location="'1.Ficha'!A107" display="1.21" xr:uid="{011BC027-152F-4246-BDB4-AC931B6AD8B8}"/>
    <hyperlink ref="F26" location="'1.Ficha'!A117" display="1.23" xr:uid="{5B17D778-3D68-4B68-B35A-4389C13AD886}"/>
    <hyperlink ref="F31" location="'2.Ficha'!A3" display="2.1" xr:uid="{45B64F48-BF72-404B-8FDB-7BBDD65813FE}"/>
    <hyperlink ref="F32" location="'2.Ficha'!A8" display="2.2." xr:uid="{6A290EEE-6083-45AA-86EB-16FFE0829513}"/>
    <hyperlink ref="F33" location="'2.Ficha'!A13" display="2.3." xr:uid="{84B6A0C3-90F1-4622-B61F-3530A314B113}"/>
    <hyperlink ref="F34" location="'2.Ficha'!A18" display="2.5" xr:uid="{049B3894-0EE5-462B-8108-19C10383A406}"/>
    <hyperlink ref="F35" location="'2.Ficha'!A23" display="2.5" xr:uid="{EEE5547B-85FD-4118-9B19-B10D4F09C33A}"/>
    <hyperlink ref="F37" location="'2.Ficha'!A33" display="2.7" xr:uid="{AE7A61E6-F52C-4708-B342-D625EDFCF249}"/>
    <hyperlink ref="F38" location="'2.Ficha'!A38" display="2.8" xr:uid="{18C15B0C-3812-40FE-9DA9-0D439A534A64}"/>
    <hyperlink ref="F45" location="'3.Ficha'!A3" display="3.1" xr:uid="{D6E1E60B-9962-4EB1-92CC-38A6148E20F4}"/>
    <hyperlink ref="F51" location="'4.Ficha'!A3" display="4.1" xr:uid="{7787B4C2-DF64-4D29-8144-B321A4D624E4}"/>
    <hyperlink ref="F52" location="'4.Ficha'!A10" display="4.2" xr:uid="{BB1627B9-0FA6-43F7-9AD9-9217217AE5DC}"/>
    <hyperlink ref="E5" location="'1.Gráficas'!A5" display="1.2. " xr:uid="{1FF5C8BD-50C8-4DD1-96BD-1A16DB39DAD2}"/>
    <hyperlink ref="D4" location="'1.VIOLENCIA PAREJA-EXPAREJA'!B3" display="Mujeres víctimas de violencia física y/o sexual de alguna pareja a lo largo de la vida" xr:uid="{847C2858-9696-4D3A-AEB0-4716807A08FB}"/>
    <hyperlink ref="D5" location="'1.VIOLENCIA PAREJA-EXPAREJA'!B6" display="Mujeres víctimas de violencia psicológica emocional de alguna pareja a lo largo de la vida" xr:uid="{5D8F1CF5-D2E8-40E1-B412-7B136A7A91DB}"/>
    <hyperlink ref="D6" location="'1.VIOLENCIA PAREJA-EXPAREJA'!B9" display="Mujeres víctimas de violencia psicológica de control de alguna pareja a lo largo de la vida" xr:uid="{9E66AC41-0D02-4115-852C-66044A0CC97F}"/>
    <hyperlink ref="D7" location="'1.VIOLENCIA PAREJA-EXPAREJA'!A12" display="Mujeres víctimas de violencia económica de alguna pareja a lo largo de la vida" xr:uid="{C8F8BFA2-4E7C-4AF3-B890-8D1EB596ED05}"/>
    <hyperlink ref="D8" location="'1.VIOLENCIA PAREJA-EXPAREJA'!A15" display="Mujeres víctimas de cualquier tipo de violencia de alguna pareja a lo largo de la vida" xr:uid="{2BAD14B9-1135-4F21-BBD6-4170D3C4074E}"/>
    <hyperlink ref="D9" location="'1.VIOLENCIA PAREJA-EXPAREJA'!B20" display="Feminicidio en el ámbito de la pareja o expareja" xr:uid="{60B47DE0-B7ED-46B0-BA74-595C78759D48}"/>
    <hyperlink ref="D12" location="'1.VIOLENCIA PAREJA-EXPAREJA'!B33" display="Feminicidios según existencia de denuncia previa al agresor" xr:uid="{F5F3C636-62CB-4ABF-A60D-F10CE5718801}"/>
    <hyperlink ref="D13" location="'1.VIOLENCIA PAREJA-EXPAREJA'!B38" display="Feminicidios según convivencia de víctima y agresor" xr:uid="{CC881A40-7F44-4EF8-8CDE-023368F92998}"/>
    <hyperlink ref="D15" location="'1.VIOLENCIA PAREJA-EXPAREJA'!B57" display="Feminicidios según lugar de nacimiento de la víctima" xr:uid="{ACA56326-054B-4410-9832-B43CBABC1181}"/>
    <hyperlink ref="D10" location="'1.VIOLENCIA PAREJA-EXPAREJA'!B24" display="Menores huérfanos por feminicidios en la pareja o expareja" xr:uid="{C68158A6-5260-4827-ABAF-598B0AF577C6}"/>
    <hyperlink ref="D16" location="'1.VIOLENCIA PAREJA-EXPAREJA'!B63" display="Casos en el Sistema de seguimiento integral de violencia de género (VioGén)" xr:uid="{D8FE7673-4CDF-423E-AEF2-6B4A9DBDE159}"/>
    <hyperlink ref="D17" location="'1.VIOLENCIA PAREJA-EXPAREJA'!B66" display="Casos en VioGen con menores en riesgo" xr:uid="{8F8E2ED5-7B53-4C97-87F7-71E7D9ABF99C}"/>
    <hyperlink ref="D18" location="'1.VIOLENCIA PAREJA-EXPAREJA'!B69" display="Denuncias por violencia de género" xr:uid="{67335D0E-343A-4E23-97E5-48AA4696BBFC}"/>
    <hyperlink ref="D19" location="'1.VIOLENCIA PAREJA-EXPAREJA'!B89" display="Órdenes de protección a víctimas de violencia de género solicitadas según origen de la denuncia" xr:uid="{380F7046-B33E-4E77-B2B9-11BB5FCEE7DF}"/>
    <hyperlink ref="D20" location="'1.VIOLENCIA PAREJA-EXPAREJA'!B110" display="Órdenes de protección a víctimas de violencia de género adoptadas y denegadas" xr:uid="{B58EE4D1-C3CF-4675-8273-E98F54D2A4C4}"/>
    <hyperlink ref="D23" location="'1.VIOLENCIA PAREJA-EXPAREJA'!B142" display="Órdenes de protección por relación víctima y denunciado. Partido Judicial de Madrid" xr:uid="{79C3A463-3194-4DBC-9E65-9ED74C2A0C96}"/>
    <hyperlink ref="D24" location="'1.VIOLENCIA PAREJA-EXPAREJA'!B149" display="Consultas pertinentes atendidas en el servicio 016 " xr:uid="{77B741EB-6AB6-4894-A8EF-86064D2EA7C7}"/>
    <hyperlink ref="D25" location="'1.VIOLENCIA PAREJA-EXPAREJA'!B151" display="Usuarias activas en el Servicio ATENPRO" xr:uid="{E7BAFDBE-EC8D-4F5A-87F5-90F97FE6D803}"/>
    <hyperlink ref="D26" location="'1.VIOLENCIA PAREJA-EXPAREJA'!B153" display="Dispositivos electrónicos de seguimiento de las prohibiciones de aproximación activos. " xr:uid="{F536928A-8A7A-49BA-AF00-35C32CCED176}"/>
    <hyperlink ref="D31" location="'2.VIOLENCIA SEXUAL'!B3" display="Mujeres víctimas de violencia sexual fuera de la pareja a lo largo de la vida" xr:uid="{D1813D2D-AF3E-47AC-9FAC-2CF494394FAF}"/>
    <hyperlink ref="D32" location="'2.VIOLENCIA SEXUAL'!B6" display="Mujeres víctimas de acoso sexual a lo largo de la vida" xr:uid="{C61673AD-2697-46EB-9CD7-198165FF8FC1}"/>
    <hyperlink ref="D33" location="'2.VIOLENCIA SEXUAL'!B14" display="Hechos conocidos contra la libertad sexual por tipologías" xr:uid="{CDC9388C-101A-4AB9-886E-F2DB5A56AEAE}"/>
    <hyperlink ref="D34" location="'2.VIOLENCIA SEXUAL'!B29" display="Victimizaciones de mujeres por infracciones penales contra la libertad sexual según tipología penal" xr:uid="{B4E9DA14-B4CF-446B-8635-65146C846382}"/>
    <hyperlink ref="D35" location="'2.VIOLENCIA SEXUAL'!B50" display="Victimizaciones por infracciones penales contra la libertad sexual por grupo de edad y sexo" xr:uid="{07727C3D-F902-46EC-8995-9872900C7FC1}"/>
    <hyperlink ref="D40" location="'2.VIOLENCIA SEXUAL'!B121" display="Victimizaciones de ciberdelincuencia sexual por sexo y grupo de edad" xr:uid="{B5FD3EBD-C426-413E-BFE2-D462B77A2888}"/>
    <hyperlink ref="D51" location="'4.MATRIMONIOS FORZADOS'!B8" display="Víctimas de trata para matrimonios forzados" xr:uid="{38AF90D8-0530-431B-ADBC-FAC69ECA8977}"/>
    <hyperlink ref="D52" location="'4.MATRIMONIOS FORZADOS'!B21" display="Detenidos por trata para matrimonios forzados" xr:uid="{18CAF0D7-9C07-46B0-BFA3-7FF93693C65C}"/>
    <hyperlink ref="D21" location="'1.VIOLENCIA PAREJA-EXPAREJA'!B116" display="Órdenes de protección de mujeres según mayoría de edad y nacionalidad de la víctima." xr:uid="{6BDDFDF3-0DB7-40BD-BA06-A8742272E386}"/>
    <hyperlink ref="D22" location="'1.VIOLENCIA PAREJA-EXPAREJA'!B133" display="Órdenes de protección a víctimas de violencia de género según la nacionalidad del denunciado" xr:uid="{2E63174B-21E6-42C6-BB55-93388E3532B4}"/>
    <hyperlink ref="F4" location="'1.Ficha'!A3" display="1.1." xr:uid="{5143CC43-C2FF-486F-BA54-3CF56F0F2D4C}"/>
    <hyperlink ref="F22" location="'1.Ficha'!A98" display="1.19" xr:uid="{08AC05C7-62D5-48A4-B59F-6DFA41F56B09}"/>
    <hyperlink ref="E23" location="'1.Gráficas'!A328" display="1.20" xr:uid="{43614D75-D3FF-4687-9ECE-733392DB9D87}"/>
    <hyperlink ref="F23" location="'1.Ficha'!A102" display="1.20" xr:uid="{54F9A6F3-31FB-4985-8A89-645F7DD77692}"/>
    <hyperlink ref="E25" location="'1.Gráficas'!A371" display="1.22" xr:uid="{69F5FA0D-AFC7-4033-919F-C1A2D38842F8}"/>
    <hyperlink ref="F25" location="'1.Ficha'!A112" display="1.22" xr:uid="{3FEBBA73-223A-4F30-89C3-F5BF19C9E351}"/>
    <hyperlink ref="E27:F29" location="'1.Graficos V.ParejaExpareja'!A528" display="1.22" xr:uid="{4CE80CBB-16B1-44D4-897B-7BDF6B8308E8}"/>
    <hyperlink ref="E27" location="'1.Gráficas'!A414" display="1.24" xr:uid="{6525E0FF-062C-446F-B7A6-525BC5B580CD}"/>
    <hyperlink ref="F27" location="'1.Ficha'!A122" display="1.24" xr:uid="{54320ACE-6F4C-4F2E-BA52-036B8A86DCD1}"/>
    <hyperlink ref="E28" location="'1.Gráficas'!A437" display="1.25" xr:uid="{60CEDB99-FEED-48AC-84C3-1872BAE5CD94}"/>
    <hyperlink ref="F28" location="'1.Ficha'!A127" display="1.25" xr:uid="{8BBE2420-8900-4F39-926A-E2F060D809CA}"/>
    <hyperlink ref="E29" location="'1.Gráficas'!A459" display="1.26" xr:uid="{0E390281-E8D6-429A-8298-9BA061C235C3}"/>
    <hyperlink ref="F29" location="'1.Ficha'!A132" display="1.26" xr:uid="{FCE203FA-25AE-4072-B6E9-129CE29DDAB5}"/>
    <hyperlink ref="D11" location="'1.VIOLENCIA PAREJA-EXPAREJA'!B28" display="Menores víctimas mortales por violencia de género" xr:uid="{2868BA53-9BEC-404B-9CF1-2F2E1B6E2E22}"/>
    <hyperlink ref="D14" location="'1.VIOLENCIA PAREJA-EXPAREJA'!B43" display="Feminicidios según edad de la víctima" xr:uid="{336EED4D-FBA3-4AB1-9857-6169B1A18AAC}"/>
    <hyperlink ref="E14" location="'1.Gráficas'!A128" display="1.11" xr:uid="{8DCFD33F-7D3F-4C23-9338-437E063EA3FF}"/>
    <hyperlink ref="F14" location="'1.Ficha'!A58" display="1.11" xr:uid="{DDDAEFD7-E540-45B4-91FC-53E9CD41AAC4}"/>
    <hyperlink ref="D27" location="'1.VIOLENCIA PAREJA-EXPAREJA'!B155" display="Mujeres atendidas en la Red municipal contra la violencia de género en pareja o expareja " xr:uid="{6F74BAE3-E612-4B2B-B7BA-DEED3567C373}"/>
    <hyperlink ref="D28" location="'1.VIOLENCIA PAREJA-EXPAREJA'!B157" display="Mujeres atendidas los Puntos Municipales del Observatorio Regional de Violencia de género" xr:uid="{9504AEB8-0870-417E-A125-31096DC124F9}"/>
    <hyperlink ref="D29" location="'1.VIOLENCIA PAREJA-EXPAREJA'!B160" display="Menores atendidos/as en la Red municipal contra la violencia de género en pareja o expareja" xr:uid="{2CAC4A89-8DAD-4F8A-A8E3-C83C5F63BB95}"/>
    <hyperlink ref="D36" location="'2.VIOLENCIA SEXUAL'!B69" display="Detenciones e investigados por infracciones penales contra la libertad sexual según tipología penal y sexo" xr:uid="{F8896C84-5C3C-490F-939E-F0B0FA86C49B}"/>
    <hyperlink ref="E36" location="'2. Gráficas'!A97" display="2.6" xr:uid="{502A5F05-EC50-4572-BFC5-5AFA7AF280E6}"/>
    <hyperlink ref="F36" location="'2.Ficha'!A28" display="2.6" xr:uid="{3D6DB0F7-E662-4309-A21A-2BB46831B6C7}"/>
    <hyperlink ref="D37" location="'2.VIOLENCIA SEXUAL'!B82" display="Detenciones e investigados por infracciones penales contra la libertad sexual  por grupo de edad " xr:uid="{EEF41909-1C0B-41EF-904B-6BDCF770E535}"/>
    <hyperlink ref="D38" location="'2.VIOLENCIA SEXUAL'!B90" display="Delitos sexuales cometidos por dos o más responsables" xr:uid="{581C4356-CEDC-4BEB-BFE5-DA4F7125B725}"/>
    <hyperlink ref="D39" location="'2.VIOLENCIA SEXUAL'!B101" display="Hechos conocidos de ciberdelincuencia sexual por tipos penales" xr:uid="{E83475BC-DF3F-438D-8F27-EF7519A7EF32}"/>
    <hyperlink ref="E39" location="'2. Gráficas'!A168" display="2.9" xr:uid="{B9D9A667-E58D-48F4-9701-8A0A79343393}"/>
    <hyperlink ref="F39" location="'2.Ficha'!A42" display="2.9" xr:uid="{201BD312-E95B-4953-9E92-EC738005225F}"/>
    <hyperlink ref="E40" location="'2. Gráficas'!A188" display="2.10" xr:uid="{0BA5F29B-2659-4A3C-B703-14A1E8BC9255}"/>
    <hyperlink ref="F40" location="'2.Ficha'!A47" display="2.10" xr:uid="{A18FB9C1-7107-4EAD-8AC5-0B73DAB96653}"/>
    <hyperlink ref="D41" location="'2.VIOLENCIA SEXUAL'!B134" display="Atenciones realizada a través de la línea 900 del Centro de Crisis 24h de la Red municipal contra la violencia sexual " xr:uid="{F401A6FA-261E-4C70-941A-1F0E3A2FF6D4}"/>
    <hyperlink ref="E41" location="'2. Gráficas'!A212" display="2.11" xr:uid="{8E722C1F-A21D-4164-91A2-271574D34293}"/>
    <hyperlink ref="F41" location="'2.Ficha'!A53" display="2.11" xr:uid="{F27653EC-47BF-47E0-B9BD-F9803413505F}"/>
    <hyperlink ref="D42" location="'2.VIOLENCIA SEXUAL'!B136" display="Mujeres atendidas en la Red municipal contra la violencia sexual" xr:uid="{4B88E8AD-9515-4494-AC5D-D3976317069D}"/>
    <hyperlink ref="E42" location="'2. Gráficas'!A233" display="2.12" xr:uid="{217A5C0B-2BD8-4DEF-9DE7-21E9D9CF52E2}"/>
    <hyperlink ref="F42" location="'2.Ficha'!A58" display="2.12" xr:uid="{B802D740-17FE-43E7-8ADA-6DDE83A1FB94}"/>
    <hyperlink ref="D43" location="'2.VIOLENCIA SEXUAL'!B138" display="Mujeres atendidas en el Centro de crisis 24 horas contra la violencia sexual que interponen denuncia" xr:uid="{030586C6-8679-419C-BF3A-525F30D178D4}"/>
    <hyperlink ref="E43" location="'2. Gráficas'!A253" display="2.13" xr:uid="{FC3118C1-5779-4BE2-A940-9CAB7C1B2BF0}"/>
    <hyperlink ref="F43" location="'2.Ficha'!A63" display="2.13" xr:uid="{5C4217E6-D168-4633-8369-E64B22BDF030}"/>
    <hyperlink ref="D45" location="'3.TRATA MUJERES'!B40" display="Víctimas de trata de seres humanos con fines de explotación sexual y víctimas de explotación sexual" xr:uid="{6B6395C5-F956-49BE-8755-EDD3402BBDB3}"/>
    <hyperlink ref="D46" location="'3.TRATA MUJERES'!B103" display="Detenidos por trata se seres humanos con fines de explotación sexual y/o por explotación sexual" xr:uid="{19E0E716-63AC-48EE-9239-8B42150A7B40}"/>
    <hyperlink ref="E46" location="'3.Gráficas'!A53" display="3.2." xr:uid="{159A693E-F3A1-47BB-8DD8-BA11B7B48321}"/>
    <hyperlink ref="F46" location="'3.Ficha'!A10" display="3.2." xr:uid="{B70B8EA5-196C-4D91-A018-3368984CFEAF}"/>
    <hyperlink ref="D47" location="'3.TRATA MUJERES'!B124" display="Contactos realizados a traves de la Unidad Móvil de la Red municipal contra la trata y la explotación sexual" xr:uid="{0EB506DC-B80C-44D7-9520-9E4E04DBC0F6}"/>
    <hyperlink ref="E47" location="'3.Gráficas'!A99" display="3.3." xr:uid="{0C50ABF5-A025-46DE-96C6-DC62EC80083D}"/>
    <hyperlink ref="F47" location="'3.Ficha'!A18" display="3.3." xr:uid="{7539B6E8-C849-4ACF-B860-0737328AE6D3}"/>
    <hyperlink ref="D48" location="'3.TRATA MUJERES'!B126" display="Mujeres atendidas en el Centro Concepción Arenal de la Red municipal contra la trata y la explotación sexual" xr:uid="{27D58EBD-CBD9-443F-B268-DE121868A3B7}"/>
    <hyperlink ref="E48" location="'3.Gráficas'!A121" display="3.4." xr:uid="{1F52DDA5-DA1E-410F-B341-10C6D6E4343D}"/>
    <hyperlink ref="F48" location="'3.Ficha'!A22" display="3.4." xr:uid="{5A17CA33-3DC4-4B8A-BC5D-A8C7DD070B3D}"/>
    <hyperlink ref="D49" location="'3.TRATA MUJERES'!B128" display="Mujeres y menores atendidos/as en los alojamientos protegidos de la Red municipal contra la trata y la explotación sexual" xr:uid="{3CC70791-A79D-42AD-AA78-0896CD410355}"/>
    <hyperlink ref="E49" location="'3.Gráficas'!A143" display="3.5." xr:uid="{FA1E82E3-2089-4714-BFDD-624036069944}"/>
    <hyperlink ref="F49" location="'3.Ficha'!A26" display="3.5." xr:uid="{9597A2D3-E83D-4783-B38A-FACA6F3B57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A4554-F7F2-4B2E-97C9-C421E72C6AD3}">
  <sheetPr>
    <tabColor theme="4" tint="0.79998168889431442"/>
  </sheetPr>
  <dimension ref="A1:DH163"/>
  <sheetViews>
    <sheetView tabSelected="1" topLeftCell="A5" zoomScale="99" zoomScaleNormal="99" workbookViewId="0">
      <selection activeCell="O116" sqref="O116"/>
    </sheetView>
  </sheetViews>
  <sheetFormatPr baseColWidth="10" defaultColWidth="11.54296875" defaultRowHeight="14.5"/>
  <cols>
    <col min="1" max="1" width="9.26953125" style="21" customWidth="1"/>
    <col min="2" max="16384" width="11.54296875" style="21"/>
  </cols>
  <sheetData>
    <row r="1" spans="1:112" s="98" customFormat="1" ht="36" customHeight="1">
      <c r="A1" s="98" t="s">
        <v>120</v>
      </c>
    </row>
    <row r="2" spans="1:112" ht="20.149999999999999" customHeight="1">
      <c r="A2" s="315" t="s">
        <v>123</v>
      </c>
      <c r="B2" s="495" t="s">
        <v>122</v>
      </c>
      <c r="C2" s="495"/>
      <c r="D2" s="495"/>
      <c r="E2" s="495"/>
      <c r="F2" s="495"/>
      <c r="G2" s="495"/>
      <c r="H2" s="495"/>
      <c r="I2" s="495"/>
      <c r="J2" s="495"/>
      <c r="K2" s="495"/>
      <c r="L2" s="495"/>
      <c r="M2" s="495"/>
      <c r="N2" s="495"/>
      <c r="O2" s="495"/>
      <c r="P2" s="495"/>
      <c r="Q2" s="495"/>
    </row>
    <row r="3" spans="1:112">
      <c r="A3"/>
      <c r="B3"/>
      <c r="C3"/>
      <c r="D3"/>
      <c r="E3"/>
      <c r="F3"/>
      <c r="G3"/>
      <c r="H3"/>
      <c r="I3"/>
      <c r="J3"/>
      <c r="K3"/>
    </row>
    <row r="4" spans="1:112" s="25" customFormat="1">
      <c r="A4"/>
      <c r="B4"/>
      <c r="C4"/>
      <c r="D4"/>
      <c r="E4"/>
      <c r="F4"/>
      <c r="G4"/>
      <c r="H4"/>
      <c r="I4"/>
      <c r="J4"/>
      <c r="K4"/>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row>
    <row r="5" spans="1:112" s="25" customFormat="1">
      <c r="A5"/>
      <c r="B5"/>
      <c r="C5"/>
      <c r="D5"/>
      <c r="E5"/>
      <c r="F5"/>
      <c r="G5"/>
      <c r="H5"/>
      <c r="I5"/>
      <c r="J5"/>
      <c r="K5"/>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row>
    <row r="6" spans="1:112" s="25" customFormat="1">
      <c r="A6"/>
      <c r="B6"/>
      <c r="C6"/>
      <c r="D6"/>
      <c r="E6"/>
      <c r="F6"/>
      <c r="G6"/>
      <c r="H6"/>
      <c r="I6"/>
      <c r="J6"/>
      <c r="K6"/>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row>
    <row r="7" spans="1:112" s="25" customFormat="1">
      <c r="A7"/>
      <c r="B7"/>
      <c r="C7"/>
      <c r="D7"/>
      <c r="E7"/>
      <c r="F7"/>
      <c r="G7"/>
      <c r="H7"/>
      <c r="I7"/>
      <c r="J7"/>
      <c r="K7"/>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row>
    <row r="8" spans="1:112" s="25" customFormat="1">
      <c r="A8"/>
      <c r="B8"/>
      <c r="C8"/>
      <c r="D8"/>
      <c r="E8"/>
      <c r="F8"/>
      <c r="G8"/>
      <c r="H8"/>
      <c r="I8"/>
      <c r="J8"/>
      <c r="K8"/>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row>
    <row r="9" spans="1:112">
      <c r="A9"/>
      <c r="B9"/>
      <c r="C9"/>
      <c r="D9"/>
      <c r="E9"/>
      <c r="F9"/>
      <c r="G9"/>
      <c r="H9"/>
      <c r="I9"/>
      <c r="J9"/>
      <c r="K9"/>
    </row>
    <row r="10" spans="1:112">
      <c r="A10"/>
      <c r="B10"/>
      <c r="C10"/>
      <c r="D10"/>
      <c r="E10"/>
      <c r="F10"/>
      <c r="G10"/>
      <c r="H10"/>
      <c r="I10"/>
      <c r="J10"/>
      <c r="K10"/>
    </row>
    <row r="11" spans="1:112">
      <c r="A11"/>
      <c r="B11"/>
      <c r="C11"/>
      <c r="D11"/>
      <c r="E11"/>
      <c r="F11"/>
      <c r="G11"/>
      <c r="H11"/>
      <c r="I11"/>
      <c r="J11"/>
      <c r="K11"/>
    </row>
    <row r="12" spans="1:112">
      <c r="A12"/>
      <c r="B12"/>
      <c r="C12"/>
      <c r="D12"/>
      <c r="E12"/>
      <c r="F12"/>
      <c r="G12"/>
      <c r="H12"/>
      <c r="I12"/>
      <c r="J12"/>
      <c r="K12"/>
    </row>
    <row r="13" spans="1:112">
      <c r="A13"/>
      <c r="B13"/>
      <c r="C13"/>
      <c r="D13"/>
      <c r="E13"/>
      <c r="F13"/>
      <c r="G13"/>
      <c r="H13"/>
      <c r="I13"/>
      <c r="J13"/>
      <c r="K13"/>
    </row>
    <row r="14" spans="1:112">
      <c r="A14"/>
      <c r="B14"/>
      <c r="C14"/>
      <c r="D14"/>
      <c r="E14"/>
      <c r="F14"/>
      <c r="G14"/>
      <c r="H14"/>
      <c r="I14"/>
      <c r="J14"/>
      <c r="K14"/>
    </row>
    <row r="15" spans="1:112">
      <c r="A15"/>
      <c r="B15"/>
      <c r="C15"/>
      <c r="D15"/>
      <c r="E15"/>
      <c r="F15"/>
      <c r="G15"/>
      <c r="H15"/>
      <c r="I15"/>
      <c r="J15"/>
      <c r="K15"/>
    </row>
    <row r="29" spans="1:16">
      <c r="A29"/>
      <c r="B29"/>
      <c r="C29"/>
      <c r="D29"/>
      <c r="E29"/>
      <c r="F29"/>
      <c r="G29"/>
      <c r="H29"/>
      <c r="I29"/>
      <c r="J29"/>
      <c r="K29"/>
      <c r="L29"/>
      <c r="M29"/>
      <c r="N29"/>
      <c r="O29"/>
      <c r="P29"/>
    </row>
    <row r="30" spans="1:16">
      <c r="A30"/>
      <c r="B30"/>
      <c r="C30"/>
      <c r="D30"/>
      <c r="E30"/>
      <c r="F30"/>
      <c r="G30"/>
      <c r="H30"/>
      <c r="I30"/>
      <c r="J30"/>
      <c r="K30"/>
      <c r="L30"/>
      <c r="M30"/>
      <c r="N30"/>
      <c r="O30"/>
      <c r="P30"/>
    </row>
    <row r="31" spans="1:16">
      <c r="A31"/>
      <c r="B31"/>
      <c r="C31"/>
      <c r="D31"/>
      <c r="E31"/>
      <c r="F31"/>
      <c r="G31"/>
      <c r="H31"/>
      <c r="I31"/>
      <c r="J31"/>
      <c r="K31"/>
      <c r="L31"/>
      <c r="M31"/>
      <c r="N31"/>
      <c r="O31"/>
      <c r="P31"/>
    </row>
    <row r="32" spans="1:16">
      <c r="A32"/>
      <c r="B32"/>
      <c r="C32"/>
      <c r="D32"/>
      <c r="E32"/>
      <c r="F32"/>
      <c r="G32"/>
      <c r="H32"/>
      <c r="I32"/>
      <c r="J32"/>
      <c r="K32"/>
      <c r="L32"/>
      <c r="M32"/>
      <c r="N32"/>
      <c r="O32"/>
      <c r="P32"/>
    </row>
    <row r="33" spans="1:16">
      <c r="A33"/>
      <c r="B33"/>
      <c r="C33"/>
      <c r="D33"/>
      <c r="E33"/>
      <c r="F33"/>
      <c r="G33"/>
      <c r="H33"/>
      <c r="I33"/>
      <c r="J33"/>
      <c r="K33"/>
      <c r="L33"/>
      <c r="M33"/>
      <c r="N33"/>
      <c r="O33"/>
      <c r="P33"/>
    </row>
    <row r="34" spans="1:16">
      <c r="A34"/>
      <c r="B34"/>
      <c r="C34"/>
      <c r="D34"/>
      <c r="E34"/>
      <c r="F34"/>
      <c r="G34"/>
      <c r="H34"/>
      <c r="I34"/>
      <c r="J34"/>
      <c r="K34"/>
      <c r="L34"/>
      <c r="M34"/>
      <c r="N34"/>
      <c r="O34"/>
      <c r="P34"/>
    </row>
    <row r="35" spans="1:16">
      <c r="A35"/>
      <c r="B35"/>
      <c r="C35"/>
      <c r="D35"/>
      <c r="E35"/>
      <c r="F35"/>
      <c r="G35"/>
      <c r="H35"/>
      <c r="I35"/>
      <c r="J35"/>
      <c r="K35"/>
      <c r="L35"/>
      <c r="M35"/>
      <c r="N35"/>
      <c r="O35"/>
      <c r="P35"/>
    </row>
    <row r="36" spans="1:16">
      <c r="A36"/>
      <c r="B36"/>
      <c r="C36"/>
      <c r="D36"/>
      <c r="E36"/>
      <c r="F36"/>
      <c r="G36"/>
      <c r="H36"/>
      <c r="I36"/>
      <c r="J36"/>
      <c r="K36"/>
      <c r="L36"/>
      <c r="M36"/>
      <c r="N36"/>
      <c r="O36"/>
      <c r="P36"/>
    </row>
    <row r="37" spans="1:16">
      <c r="A37"/>
      <c r="B37"/>
      <c r="C37"/>
      <c r="D37"/>
      <c r="E37"/>
      <c r="F37"/>
      <c r="G37"/>
      <c r="H37"/>
      <c r="I37"/>
      <c r="J37"/>
      <c r="K37"/>
      <c r="L37"/>
      <c r="M37"/>
      <c r="N37"/>
      <c r="O37"/>
      <c r="P37"/>
    </row>
    <row r="38" spans="1:16">
      <c r="A38"/>
      <c r="B38"/>
      <c r="C38"/>
      <c r="D38"/>
      <c r="E38"/>
      <c r="F38"/>
      <c r="G38"/>
      <c r="H38"/>
      <c r="I38"/>
      <c r="J38"/>
      <c r="K38"/>
      <c r="L38"/>
      <c r="M38"/>
      <c r="N38"/>
      <c r="O38"/>
      <c r="P38"/>
    </row>
    <row r="39" spans="1:16">
      <c r="A39"/>
      <c r="B39"/>
      <c r="C39"/>
      <c r="D39"/>
      <c r="E39"/>
      <c r="F39"/>
      <c r="G39"/>
      <c r="H39"/>
      <c r="I39"/>
      <c r="J39"/>
      <c r="K39"/>
      <c r="L39"/>
      <c r="M39"/>
      <c r="N39"/>
      <c r="O39"/>
      <c r="P39"/>
    </row>
    <row r="40" spans="1:16">
      <c r="A40"/>
      <c r="B40"/>
      <c r="C40"/>
      <c r="D40"/>
      <c r="E40"/>
      <c r="F40"/>
      <c r="G40"/>
      <c r="H40"/>
      <c r="I40"/>
      <c r="J40"/>
      <c r="K40"/>
      <c r="L40"/>
      <c r="M40"/>
      <c r="N40"/>
      <c r="O40"/>
      <c r="P40"/>
    </row>
    <row r="41" spans="1:16">
      <c r="A41"/>
      <c r="B41"/>
      <c r="C41"/>
      <c r="D41"/>
      <c r="E41"/>
      <c r="F41"/>
      <c r="G41"/>
      <c r="H41"/>
      <c r="I41"/>
      <c r="J41"/>
      <c r="K41"/>
      <c r="L41"/>
      <c r="M41"/>
      <c r="N41"/>
      <c r="O41"/>
      <c r="P41"/>
    </row>
    <row r="50" spans="1:17" ht="20.149999999999999" customHeight="1">
      <c r="A50" s="315" t="s">
        <v>605</v>
      </c>
      <c r="B50" s="495" t="s">
        <v>606</v>
      </c>
      <c r="C50" s="495"/>
      <c r="D50" s="495"/>
      <c r="E50" s="495"/>
      <c r="F50" s="495"/>
      <c r="G50" s="495"/>
      <c r="H50" s="495"/>
      <c r="I50" s="495"/>
      <c r="J50" s="495"/>
      <c r="K50" s="495"/>
      <c r="L50" s="495"/>
      <c r="M50" s="495"/>
      <c r="N50" s="495"/>
      <c r="O50" s="495"/>
      <c r="P50" s="495"/>
      <c r="Q50" s="495"/>
    </row>
    <row r="97" spans="1:42" ht="28" customHeight="1">
      <c r="A97" s="101" t="s">
        <v>607</v>
      </c>
      <c r="B97" s="492" t="s">
        <v>608</v>
      </c>
      <c r="C97" s="492"/>
      <c r="D97" s="492"/>
      <c r="E97" s="492"/>
      <c r="F97" s="492"/>
      <c r="G97" s="492"/>
      <c r="H97" s="492"/>
      <c r="I97" s="492"/>
      <c r="J97" s="492"/>
      <c r="K97" s="492"/>
    </row>
    <row r="99" spans="1:42" ht="22" customHeight="1"/>
    <row r="100" spans="1:42" ht="25" customHeight="1"/>
    <row r="101" spans="1:42" ht="24" customHeight="1">
      <c r="Q101"/>
      <c r="R101"/>
      <c r="S101"/>
      <c r="T101"/>
      <c r="U101"/>
      <c r="V101"/>
      <c r="W101"/>
      <c r="X101"/>
      <c r="Y101"/>
      <c r="Z101"/>
      <c r="AA101"/>
      <c r="AB101"/>
      <c r="AC101"/>
      <c r="AD101"/>
      <c r="AE101"/>
    </row>
    <row r="102" spans="1:42">
      <c r="Q102"/>
      <c r="R102"/>
      <c r="S102"/>
      <c r="T102"/>
      <c r="U102"/>
      <c r="V102"/>
      <c r="W102"/>
      <c r="X102"/>
      <c r="Y102"/>
      <c r="Z102"/>
      <c r="AA102"/>
      <c r="AB102"/>
      <c r="AC102"/>
      <c r="AD102"/>
      <c r="AE102"/>
    </row>
    <row r="103" spans="1:42">
      <c r="Q103"/>
      <c r="R103"/>
      <c r="S103"/>
      <c r="T103"/>
      <c r="U103"/>
      <c r="V103"/>
      <c r="W103"/>
      <c r="X103"/>
      <c r="Y103"/>
      <c r="Z103"/>
      <c r="AA103"/>
      <c r="AB103"/>
      <c r="AC103"/>
      <c r="AD103"/>
      <c r="AE103"/>
    </row>
    <row r="104" spans="1:42" s="25" customFormat="1">
      <c r="B104" s="21"/>
      <c r="C104" s="21"/>
      <c r="D104" s="21"/>
      <c r="E104" s="21"/>
      <c r="F104" s="21"/>
      <c r="G104" s="21"/>
      <c r="H104" s="21"/>
      <c r="I104" s="21"/>
      <c r="J104" s="21"/>
      <c r="K104" s="21"/>
      <c r="L104" s="21"/>
      <c r="M104" s="21"/>
      <c r="N104" s="21"/>
      <c r="O104" s="21"/>
      <c r="P104" s="21"/>
      <c r="Q104"/>
      <c r="R104"/>
      <c r="S104"/>
      <c r="T104"/>
      <c r="U104"/>
      <c r="V104"/>
      <c r="W104"/>
      <c r="X104"/>
      <c r="Y104"/>
      <c r="Z104"/>
      <c r="AA104"/>
      <c r="AB104"/>
      <c r="AC104"/>
      <c r="AD104"/>
      <c r="AE104"/>
    </row>
    <row r="105" spans="1:42">
      <c r="Q105"/>
      <c r="R105"/>
      <c r="S105"/>
      <c r="T105"/>
      <c r="U105"/>
      <c r="V105"/>
      <c r="W105"/>
      <c r="X105"/>
      <c r="Y105"/>
      <c r="Z105"/>
      <c r="AA105"/>
      <c r="AB105"/>
      <c r="AC105"/>
      <c r="AD105"/>
      <c r="AE105"/>
    </row>
    <row r="106" spans="1:42">
      <c r="Q106"/>
      <c r="R106"/>
      <c r="S106"/>
      <c r="T106"/>
      <c r="U106"/>
      <c r="V106"/>
      <c r="W106"/>
      <c r="X106"/>
      <c r="Y106"/>
      <c r="Z106"/>
      <c r="AA106"/>
      <c r="AB106"/>
      <c r="AC106"/>
      <c r="AD106"/>
      <c r="AE106"/>
    </row>
    <row r="107" spans="1:42">
      <c r="Q107"/>
      <c r="R107"/>
      <c r="S107"/>
      <c r="T107"/>
      <c r="U107"/>
      <c r="V107"/>
      <c r="W107"/>
      <c r="X107"/>
      <c r="Y107"/>
      <c r="Z107"/>
      <c r="AA107"/>
      <c r="AB107"/>
      <c r="AC107"/>
      <c r="AD107"/>
      <c r="AE107"/>
    </row>
    <row r="108" spans="1:42">
      <c r="Q108"/>
      <c r="R108"/>
      <c r="S108"/>
      <c r="T108"/>
      <c r="U108"/>
      <c r="V108"/>
      <c r="W108"/>
      <c r="X108"/>
      <c r="Y108"/>
      <c r="Z108"/>
      <c r="AA108"/>
      <c r="AB108"/>
      <c r="AC108"/>
      <c r="AD108"/>
      <c r="AE108"/>
      <c r="AF108"/>
      <c r="AG108"/>
      <c r="AH108"/>
      <c r="AI108"/>
      <c r="AJ108"/>
      <c r="AK108"/>
      <c r="AL108"/>
      <c r="AM108"/>
      <c r="AN108"/>
      <c r="AO108"/>
      <c r="AP108"/>
    </row>
    <row r="109" spans="1:42">
      <c r="Q109"/>
      <c r="R109"/>
      <c r="S109"/>
      <c r="T109"/>
      <c r="U109"/>
      <c r="V109"/>
      <c r="W109"/>
      <c r="X109"/>
      <c r="Y109"/>
      <c r="Z109"/>
      <c r="AA109"/>
      <c r="AB109"/>
      <c r="AC109"/>
      <c r="AD109"/>
      <c r="AE109"/>
      <c r="AF109"/>
      <c r="AG109"/>
      <c r="AH109"/>
      <c r="AI109"/>
      <c r="AJ109"/>
      <c r="AK109"/>
      <c r="AL109"/>
      <c r="AM109"/>
      <c r="AN109"/>
      <c r="AO109"/>
      <c r="AP109"/>
    </row>
    <row r="110" spans="1:42">
      <c r="Q110"/>
      <c r="R110"/>
      <c r="S110"/>
      <c r="T110"/>
      <c r="U110"/>
      <c r="V110"/>
      <c r="W110"/>
      <c r="X110"/>
      <c r="Y110"/>
      <c r="Z110"/>
      <c r="AA110"/>
      <c r="AB110"/>
      <c r="AC110"/>
      <c r="AD110"/>
      <c r="AE110"/>
      <c r="AF110"/>
      <c r="AG110"/>
      <c r="AH110"/>
      <c r="AI110"/>
      <c r="AJ110"/>
      <c r="AK110"/>
      <c r="AL110"/>
      <c r="AM110"/>
      <c r="AN110"/>
      <c r="AO110"/>
      <c r="AP110"/>
    </row>
    <row r="111" spans="1:42" s="25" customFormat="1">
      <c r="B111" s="21"/>
      <c r="C111" s="21"/>
      <c r="D111" s="21"/>
      <c r="E111" s="21"/>
      <c r="F111" s="21"/>
      <c r="G111" s="21"/>
      <c r="H111" s="21"/>
      <c r="I111" s="21"/>
      <c r="J111" s="21"/>
      <c r="K111" s="21"/>
      <c r="L111" s="21"/>
      <c r="M111" s="21"/>
      <c r="N111" s="21"/>
      <c r="O111" s="21"/>
      <c r="P111" s="21"/>
      <c r="Q111"/>
      <c r="R111"/>
      <c r="S111"/>
      <c r="T111"/>
      <c r="U111"/>
      <c r="V111"/>
      <c r="W111"/>
      <c r="X111"/>
      <c r="Y111"/>
      <c r="Z111"/>
      <c r="AA111"/>
      <c r="AB111"/>
      <c r="AC111"/>
      <c r="AD111"/>
      <c r="AE111"/>
      <c r="AF111"/>
      <c r="AG111"/>
      <c r="AH111"/>
      <c r="AI111"/>
      <c r="AJ111"/>
      <c r="AK111"/>
      <c r="AL111"/>
      <c r="AM111"/>
      <c r="AN111"/>
      <c r="AO111"/>
      <c r="AP111"/>
    </row>
    <row r="112" spans="1:42">
      <c r="Q112"/>
      <c r="R112"/>
      <c r="S112"/>
      <c r="T112"/>
      <c r="U112"/>
      <c r="V112"/>
      <c r="W112"/>
      <c r="X112"/>
      <c r="Y112"/>
      <c r="Z112"/>
      <c r="AA112"/>
      <c r="AB112"/>
      <c r="AC112"/>
      <c r="AD112"/>
      <c r="AE112"/>
      <c r="AF112"/>
      <c r="AG112"/>
      <c r="AH112"/>
      <c r="AI112"/>
      <c r="AJ112"/>
      <c r="AK112"/>
      <c r="AL112"/>
      <c r="AM112"/>
      <c r="AN112"/>
      <c r="AO112"/>
      <c r="AP112"/>
    </row>
    <row r="113" spans="1:42">
      <c r="AE113"/>
      <c r="AF113"/>
      <c r="AG113"/>
      <c r="AH113"/>
      <c r="AI113"/>
      <c r="AJ113"/>
      <c r="AK113"/>
      <c r="AL113"/>
      <c r="AM113"/>
      <c r="AN113"/>
      <c r="AO113"/>
      <c r="AP113"/>
    </row>
    <row r="114" spans="1:42">
      <c r="AE114"/>
      <c r="AF114"/>
      <c r="AG114"/>
      <c r="AH114"/>
      <c r="AI114"/>
      <c r="AJ114"/>
      <c r="AK114"/>
      <c r="AL114"/>
      <c r="AM114"/>
      <c r="AN114"/>
      <c r="AO114"/>
      <c r="AP114"/>
    </row>
    <row r="115" spans="1:42">
      <c r="AE115"/>
      <c r="AF115"/>
      <c r="AG115"/>
      <c r="AH115"/>
      <c r="AI115"/>
      <c r="AJ115"/>
      <c r="AK115"/>
      <c r="AL115"/>
      <c r="AM115"/>
      <c r="AN115"/>
      <c r="AO115"/>
      <c r="AP115"/>
    </row>
    <row r="116" spans="1:42">
      <c r="AE116"/>
      <c r="AF116"/>
      <c r="AG116"/>
      <c r="AH116"/>
      <c r="AI116"/>
      <c r="AJ116"/>
      <c r="AK116"/>
      <c r="AL116"/>
      <c r="AM116"/>
      <c r="AN116"/>
      <c r="AO116"/>
      <c r="AP116"/>
    </row>
    <row r="117" spans="1:42">
      <c r="AE117"/>
      <c r="AF117"/>
      <c r="AG117"/>
      <c r="AH117"/>
      <c r="AI117"/>
      <c r="AJ117"/>
      <c r="AK117"/>
      <c r="AL117"/>
      <c r="AM117"/>
      <c r="AN117"/>
      <c r="AO117"/>
      <c r="AP117"/>
    </row>
    <row r="118" spans="1:42">
      <c r="AE118"/>
      <c r="AF118"/>
      <c r="AG118"/>
      <c r="AH118"/>
      <c r="AI118"/>
      <c r="AJ118"/>
      <c r="AK118"/>
      <c r="AL118"/>
      <c r="AM118"/>
      <c r="AN118"/>
      <c r="AO118"/>
      <c r="AP118"/>
    </row>
    <row r="119" spans="1:42" ht="20.149999999999999" customHeight="1">
      <c r="A119" s="101" t="s">
        <v>609</v>
      </c>
      <c r="B119" s="495" t="s">
        <v>129</v>
      </c>
      <c r="C119" s="495"/>
      <c r="D119" s="495"/>
      <c r="E119" s="495"/>
      <c r="F119" s="495"/>
      <c r="G119" s="495"/>
      <c r="H119" s="495"/>
      <c r="I119" s="495"/>
      <c r="J119" s="495"/>
      <c r="K119" s="495"/>
      <c r="AE119"/>
      <c r="AF119"/>
      <c r="AG119"/>
      <c r="AH119"/>
      <c r="AI119"/>
      <c r="AJ119"/>
      <c r="AK119"/>
      <c r="AL119"/>
      <c r="AM119"/>
      <c r="AN119"/>
      <c r="AO119"/>
      <c r="AP119"/>
    </row>
    <row r="120" spans="1:42">
      <c r="AE120"/>
      <c r="AF120"/>
      <c r="AG120"/>
      <c r="AH120"/>
      <c r="AI120"/>
      <c r="AJ120"/>
      <c r="AK120"/>
      <c r="AL120"/>
      <c r="AM120"/>
      <c r="AN120"/>
      <c r="AO120"/>
      <c r="AP120"/>
    </row>
    <row r="121" spans="1:42">
      <c r="AE121"/>
      <c r="AF121"/>
      <c r="AG121"/>
      <c r="AH121"/>
      <c r="AI121"/>
      <c r="AJ121"/>
      <c r="AK121"/>
      <c r="AL121"/>
      <c r="AM121"/>
      <c r="AN121"/>
      <c r="AO121"/>
      <c r="AP121"/>
    </row>
    <row r="122" spans="1:42">
      <c r="AE122"/>
      <c r="AF122"/>
      <c r="AG122"/>
      <c r="AH122"/>
      <c r="AI122"/>
      <c r="AJ122"/>
      <c r="AK122"/>
      <c r="AL122"/>
      <c r="AM122"/>
      <c r="AN122"/>
      <c r="AO122"/>
      <c r="AP122"/>
    </row>
    <row r="123" spans="1:42">
      <c r="AE123"/>
      <c r="AF123"/>
      <c r="AG123"/>
      <c r="AH123"/>
      <c r="AI123"/>
      <c r="AJ123"/>
      <c r="AK123"/>
      <c r="AL123"/>
      <c r="AM123"/>
      <c r="AN123"/>
      <c r="AO123"/>
      <c r="AP123"/>
    </row>
    <row r="124" spans="1:42">
      <c r="AE124"/>
      <c r="AF124"/>
      <c r="AG124"/>
      <c r="AH124"/>
      <c r="AI124"/>
      <c r="AJ124"/>
      <c r="AK124"/>
      <c r="AL124"/>
      <c r="AM124"/>
      <c r="AN124"/>
      <c r="AO124"/>
      <c r="AP124"/>
    </row>
    <row r="142" spans="1:11" ht="36" customHeight="1">
      <c r="A142" s="102" t="s">
        <v>610</v>
      </c>
      <c r="B142" s="572" t="s">
        <v>131</v>
      </c>
      <c r="C142" s="572"/>
      <c r="D142" s="572"/>
      <c r="E142" s="572"/>
      <c r="F142" s="572"/>
      <c r="G142" s="572"/>
      <c r="H142" s="572"/>
      <c r="I142" s="572"/>
      <c r="J142" s="572"/>
      <c r="K142" s="572"/>
    </row>
    <row r="146" spans="16:31">
      <c r="Q146"/>
      <c r="R146"/>
      <c r="S146"/>
      <c r="T146"/>
      <c r="U146"/>
      <c r="V146"/>
      <c r="W146"/>
      <c r="X146"/>
      <c r="Y146"/>
      <c r="Z146"/>
      <c r="AA146"/>
      <c r="AB146"/>
      <c r="AC146"/>
      <c r="AD146"/>
      <c r="AE146"/>
    </row>
    <row r="147" spans="16:31">
      <c r="Q147"/>
      <c r="R147"/>
      <c r="S147"/>
      <c r="T147"/>
      <c r="U147"/>
      <c r="V147"/>
      <c r="W147"/>
      <c r="X147"/>
      <c r="Y147"/>
      <c r="Z147"/>
      <c r="AA147"/>
      <c r="AB147"/>
      <c r="AC147"/>
      <c r="AD147"/>
      <c r="AE147"/>
    </row>
    <row r="148" spans="16:31">
      <c r="Q148"/>
      <c r="R148"/>
      <c r="S148"/>
      <c r="T148"/>
      <c r="U148"/>
      <c r="V148"/>
      <c r="W148"/>
      <c r="X148"/>
      <c r="Y148"/>
      <c r="Z148"/>
      <c r="AA148"/>
      <c r="AB148"/>
      <c r="AC148"/>
      <c r="AD148"/>
      <c r="AE148"/>
    </row>
    <row r="149" spans="16:31">
      <c r="P149"/>
      <c r="Q149"/>
      <c r="R149"/>
      <c r="S149"/>
      <c r="T149"/>
      <c r="U149"/>
      <c r="V149"/>
      <c r="W149"/>
      <c r="X149"/>
      <c r="Y149"/>
      <c r="Z149"/>
      <c r="AA149"/>
      <c r="AB149"/>
      <c r="AC149"/>
      <c r="AD149"/>
      <c r="AE149"/>
    </row>
    <row r="150" spans="16:31">
      <c r="P150"/>
      <c r="Q150"/>
      <c r="R150"/>
      <c r="S150"/>
      <c r="T150"/>
      <c r="U150"/>
      <c r="V150"/>
      <c r="W150"/>
      <c r="X150"/>
      <c r="Y150"/>
      <c r="Z150"/>
      <c r="AA150"/>
      <c r="AB150"/>
      <c r="AC150"/>
      <c r="AD150"/>
      <c r="AE150"/>
    </row>
    <row r="151" spans="16:31">
      <c r="P151"/>
      <c r="Q151"/>
      <c r="R151"/>
      <c r="S151"/>
      <c r="T151"/>
      <c r="U151"/>
      <c r="V151"/>
      <c r="W151"/>
      <c r="X151"/>
      <c r="Y151"/>
      <c r="Z151"/>
      <c r="AA151"/>
      <c r="AB151"/>
      <c r="AC151"/>
      <c r="AD151"/>
      <c r="AE151"/>
    </row>
    <row r="152" spans="16:31">
      <c r="P152"/>
      <c r="Q152"/>
      <c r="R152"/>
      <c r="S152"/>
      <c r="T152"/>
      <c r="U152"/>
      <c r="V152"/>
      <c r="W152"/>
      <c r="X152"/>
      <c r="Y152"/>
      <c r="Z152"/>
      <c r="AA152"/>
      <c r="AB152"/>
      <c r="AC152"/>
      <c r="AD152"/>
      <c r="AE152"/>
    </row>
    <row r="153" spans="16:31">
      <c r="P153"/>
      <c r="Q153"/>
      <c r="R153"/>
      <c r="S153"/>
      <c r="T153"/>
      <c r="U153"/>
      <c r="V153"/>
      <c r="W153"/>
      <c r="X153"/>
      <c r="Y153"/>
      <c r="Z153"/>
      <c r="AA153"/>
      <c r="AB153"/>
      <c r="AC153"/>
      <c r="AD153"/>
      <c r="AE153"/>
    </row>
    <row r="154" spans="16:31">
      <c r="P154"/>
      <c r="Q154"/>
      <c r="R154"/>
      <c r="S154"/>
      <c r="T154"/>
      <c r="U154"/>
      <c r="V154"/>
      <c r="W154"/>
      <c r="X154"/>
      <c r="Y154"/>
      <c r="Z154"/>
      <c r="AA154"/>
      <c r="AB154"/>
      <c r="AC154"/>
      <c r="AD154"/>
      <c r="AE154"/>
    </row>
    <row r="155" spans="16:31">
      <c r="P155"/>
      <c r="Q155"/>
      <c r="R155"/>
      <c r="S155"/>
      <c r="T155"/>
      <c r="U155"/>
      <c r="V155"/>
      <c r="W155"/>
      <c r="X155"/>
      <c r="Y155"/>
      <c r="Z155"/>
      <c r="AA155"/>
      <c r="AB155"/>
      <c r="AC155"/>
      <c r="AD155"/>
      <c r="AE155"/>
    </row>
    <row r="156" spans="16:31">
      <c r="P156"/>
      <c r="Q156"/>
      <c r="R156"/>
      <c r="S156"/>
      <c r="T156"/>
      <c r="U156"/>
      <c r="V156"/>
      <c r="W156"/>
      <c r="X156"/>
      <c r="Y156"/>
      <c r="Z156"/>
      <c r="AA156"/>
      <c r="AB156"/>
      <c r="AC156"/>
      <c r="AD156"/>
      <c r="AE156"/>
    </row>
    <row r="157" spans="16:31">
      <c r="P157"/>
      <c r="Q157"/>
      <c r="R157"/>
      <c r="S157"/>
      <c r="T157"/>
      <c r="U157"/>
      <c r="V157"/>
      <c r="W157"/>
      <c r="X157"/>
      <c r="Y157"/>
      <c r="Z157"/>
      <c r="AA157"/>
      <c r="AB157"/>
      <c r="AC157"/>
      <c r="AD157"/>
      <c r="AE157"/>
    </row>
    <row r="158" spans="16:31">
      <c r="P158"/>
      <c r="Q158"/>
      <c r="R158"/>
      <c r="S158"/>
      <c r="T158"/>
      <c r="U158"/>
      <c r="V158"/>
      <c r="W158"/>
      <c r="X158"/>
      <c r="Y158"/>
      <c r="Z158"/>
      <c r="AA158"/>
      <c r="AB158"/>
      <c r="AC158"/>
      <c r="AD158"/>
      <c r="AE158"/>
    </row>
    <row r="159" spans="16:31">
      <c r="P159"/>
      <c r="Q159"/>
      <c r="R159"/>
      <c r="S159"/>
      <c r="T159"/>
      <c r="U159"/>
      <c r="V159"/>
      <c r="W159"/>
      <c r="X159"/>
      <c r="Y159"/>
      <c r="Z159"/>
      <c r="AA159"/>
      <c r="AB159"/>
      <c r="AC159"/>
      <c r="AD159"/>
      <c r="AE159"/>
    </row>
    <row r="160" spans="16:31">
      <c r="P160"/>
      <c r="Q160"/>
      <c r="R160"/>
      <c r="S160"/>
      <c r="T160"/>
      <c r="U160"/>
      <c r="V160"/>
      <c r="W160"/>
      <c r="X160"/>
      <c r="Y160"/>
      <c r="Z160"/>
      <c r="AA160"/>
      <c r="AB160"/>
      <c r="AC160"/>
      <c r="AD160"/>
      <c r="AE160"/>
    </row>
    <row r="161" spans="16:16">
      <c r="P161"/>
    </row>
    <row r="162" spans="16:16">
      <c r="P162"/>
    </row>
    <row r="163" spans="16:16">
      <c r="P163"/>
    </row>
  </sheetData>
  <mergeCells count="5">
    <mergeCell ref="B119:K119"/>
    <mergeCell ref="B142:K142"/>
    <mergeCell ref="B2:Q2"/>
    <mergeCell ref="B50:Q50"/>
    <mergeCell ref="B97:K97"/>
  </mergeCells>
  <hyperlinks>
    <hyperlink ref="B2:Q2" location="INDICE!C45" display="Víctimas de trata de seres humanos con fines de explotación sexual y víctimas de explotación sexual" xr:uid="{AD7F2468-3316-40DA-B0F2-DA193D8A39EC}"/>
    <hyperlink ref="B50:Q50" location="INDICE!C46" display="Detenidos por trata con fines de explotación sexual y detenidos por explotación sexual" xr:uid="{7D5B115D-B461-472B-A4DB-D6BA45840DA2}"/>
    <hyperlink ref="B97:K97" location="INDICE!C47" display="Contactos realizados a traves de la Unidad Móvil de la Red municipal contra la trata y la explotación sexual." xr:uid="{882E930C-7F63-4642-8AD0-46F2436E73B8}"/>
    <hyperlink ref="B119:K119" location="INDICE!C48" display="Mujeres atendidas en el Centro Concepción Arenal de la Red municipal contra la trata y la explotación sexual" xr:uid="{4765EF6D-AC7D-428F-8EF7-D73546ED3BDB}"/>
    <hyperlink ref="B142:K142" location="INDICE!C49" display="Mujeres y menores atendidos/as en los alojamientos protegidos de la Red municipal contra la trata y la explotación sexual" xr:uid="{A1283725-B3C8-4777-BC5B-216644CE1A2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5972A-32B9-4F8F-9B17-71D997640684}">
  <sheetPr>
    <tabColor theme="4" tint="0.79998168889431442"/>
  </sheetPr>
  <dimension ref="A1:N31"/>
  <sheetViews>
    <sheetView topLeftCell="A24" zoomScale="65" zoomScaleNormal="65" workbookViewId="0">
      <selection activeCell="A26" sqref="A26"/>
    </sheetView>
  </sheetViews>
  <sheetFormatPr baseColWidth="10" defaultColWidth="11.54296875" defaultRowHeight="14.5"/>
  <cols>
    <col min="1" max="1" width="14.7265625" style="52" customWidth="1"/>
    <col min="2" max="2" width="146.7265625" style="52" customWidth="1"/>
    <col min="3" max="3" width="86.54296875" style="52" customWidth="1"/>
    <col min="4" max="4" width="11.54296875" style="52"/>
    <col min="5" max="5" width="109.54296875" style="52" customWidth="1"/>
    <col min="6" max="16384" width="11.54296875" style="52"/>
  </cols>
  <sheetData>
    <row r="1" spans="1:2" ht="36.65" customHeight="1" thickBot="1">
      <c r="A1" s="146" t="s">
        <v>120</v>
      </c>
    </row>
    <row r="2" spans="1:2" ht="25" customHeight="1" thickBot="1">
      <c r="A2" s="107" t="s">
        <v>2</v>
      </c>
      <c r="B2" s="159" t="s">
        <v>8</v>
      </c>
    </row>
    <row r="3" spans="1:2" ht="26.15" customHeight="1">
      <c r="A3" s="103" t="s">
        <v>123</v>
      </c>
      <c r="B3" s="115" t="s">
        <v>122</v>
      </c>
    </row>
    <row r="4" spans="1:2" ht="52" customHeight="1">
      <c r="A4" s="54" t="s">
        <v>281</v>
      </c>
      <c r="B4" s="61" t="s">
        <v>611</v>
      </c>
    </row>
    <row r="5" spans="1:2" ht="217.5" customHeight="1">
      <c r="A5" s="56" t="s">
        <v>283</v>
      </c>
      <c r="B5" s="390" t="s">
        <v>612</v>
      </c>
    </row>
    <row r="6" spans="1:2" ht="22" customHeight="1">
      <c r="A6" s="573" t="s">
        <v>285</v>
      </c>
      <c r="B6" s="391" t="s">
        <v>613</v>
      </c>
    </row>
    <row r="7" spans="1:2" ht="20.149999999999999" customHeight="1">
      <c r="A7" s="575"/>
      <c r="B7" s="392" t="s">
        <v>614</v>
      </c>
    </row>
    <row r="8" spans="1:2" ht="18.649999999999999" customHeight="1">
      <c r="A8" s="576" t="s">
        <v>521</v>
      </c>
      <c r="B8" s="32" t="s">
        <v>615</v>
      </c>
    </row>
    <row r="9" spans="1:2" ht="53.15" customHeight="1">
      <c r="A9" s="576"/>
      <c r="B9" s="61" t="s">
        <v>616</v>
      </c>
    </row>
    <row r="10" spans="1:2" ht="20.149999999999999" customHeight="1">
      <c r="A10" s="103" t="s">
        <v>605</v>
      </c>
      <c r="B10" s="393" t="s">
        <v>606</v>
      </c>
    </row>
    <row r="11" spans="1:2" ht="60" customHeight="1">
      <c r="A11" s="57" t="s">
        <v>281</v>
      </c>
      <c r="B11" s="59" t="s">
        <v>617</v>
      </c>
    </row>
    <row r="12" spans="1:2" ht="209.5" customHeight="1">
      <c r="A12" s="57" t="s">
        <v>283</v>
      </c>
      <c r="B12" s="166" t="s">
        <v>618</v>
      </c>
    </row>
    <row r="13" spans="1:2" ht="18.649999999999999" customHeight="1">
      <c r="A13" s="573" t="s">
        <v>285</v>
      </c>
      <c r="B13" s="391" t="s">
        <v>613</v>
      </c>
    </row>
    <row r="14" spans="1:2" ht="21.65" customHeight="1">
      <c r="A14" s="574"/>
      <c r="B14" s="392" t="s">
        <v>614</v>
      </c>
    </row>
    <row r="15" spans="1:2" ht="20.5" customHeight="1">
      <c r="A15" s="573" t="s">
        <v>521</v>
      </c>
      <c r="B15" s="391" t="s">
        <v>615</v>
      </c>
    </row>
    <row r="16" spans="1:2" ht="38.5" customHeight="1">
      <c r="A16" s="575"/>
      <c r="B16" s="395" t="s">
        <v>619</v>
      </c>
    </row>
    <row r="17" spans="1:14" ht="18.5">
      <c r="A17" s="394" t="s">
        <v>2</v>
      </c>
      <c r="B17" s="396" t="s">
        <v>112</v>
      </c>
    </row>
    <row r="18" spans="1:14" ht="20.149999999999999" customHeight="1">
      <c r="A18" s="103" t="s">
        <v>607</v>
      </c>
      <c r="B18" s="115" t="s">
        <v>608</v>
      </c>
      <c r="H18" s="130"/>
      <c r="I18" s="130"/>
      <c r="J18" s="130"/>
      <c r="K18" s="130"/>
      <c r="L18" s="130"/>
      <c r="M18" s="130"/>
      <c r="N18" s="130"/>
    </row>
    <row r="19" spans="1:14" ht="46.5" customHeight="1">
      <c r="A19" s="69" t="s">
        <v>281</v>
      </c>
      <c r="B19" s="59" t="s">
        <v>620</v>
      </c>
      <c r="H19" s="130"/>
      <c r="I19" s="130"/>
      <c r="J19" s="130"/>
      <c r="K19" s="130"/>
      <c r="L19" s="130"/>
      <c r="M19" s="130"/>
      <c r="N19" s="130"/>
    </row>
    <row r="20" spans="1:14" ht="132.65" customHeight="1">
      <c r="A20" s="69" t="s">
        <v>283</v>
      </c>
      <c r="B20" s="59" t="s">
        <v>621</v>
      </c>
      <c r="H20" s="131"/>
      <c r="I20" s="131"/>
      <c r="J20" s="130"/>
      <c r="K20" s="130"/>
      <c r="L20" s="130"/>
      <c r="M20" s="130"/>
      <c r="N20" s="130"/>
    </row>
    <row r="21" spans="1:14" ht="29.15" customHeight="1">
      <c r="A21" s="69" t="s">
        <v>370</v>
      </c>
      <c r="B21" s="29" t="s">
        <v>622</v>
      </c>
      <c r="D21" s="133"/>
      <c r="E21" s="133"/>
      <c r="F21" s="133"/>
      <c r="G21" s="133"/>
      <c r="H21" s="133"/>
      <c r="I21" s="133"/>
      <c r="J21" s="133"/>
      <c r="K21" s="133"/>
      <c r="L21" s="133"/>
      <c r="M21" s="133"/>
      <c r="N21" s="133"/>
    </row>
    <row r="22" spans="1:14" ht="33.65" customHeight="1">
      <c r="A22" s="103" t="s">
        <v>609</v>
      </c>
      <c r="B22" s="115" t="s">
        <v>623</v>
      </c>
      <c r="D22" s="133"/>
      <c r="E22" s="133"/>
      <c r="F22" s="133"/>
      <c r="G22" s="133"/>
      <c r="H22" s="133"/>
      <c r="I22" s="133"/>
      <c r="J22" s="133"/>
      <c r="K22" s="133"/>
      <c r="L22" s="133"/>
      <c r="M22" s="133"/>
      <c r="N22" s="133"/>
    </row>
    <row r="23" spans="1:14" ht="39.65" customHeight="1">
      <c r="A23" s="68" t="s">
        <v>281</v>
      </c>
      <c r="B23" s="61" t="s">
        <v>624</v>
      </c>
      <c r="D23" s="133"/>
      <c r="E23" s="133"/>
      <c r="F23" s="133"/>
      <c r="G23" s="133"/>
      <c r="H23" s="133"/>
      <c r="I23" s="133"/>
      <c r="J23" s="133"/>
      <c r="K23" s="133"/>
      <c r="L23" s="133"/>
      <c r="M23" s="133"/>
      <c r="N23" s="133"/>
    </row>
    <row r="24" spans="1:14" ht="125.5" customHeight="1">
      <c r="A24" s="69" t="s">
        <v>283</v>
      </c>
      <c r="B24" s="51" t="s">
        <v>625</v>
      </c>
      <c r="C24" s="133"/>
      <c r="D24" s="133"/>
      <c r="E24" s="133"/>
      <c r="F24" s="133"/>
      <c r="G24" s="133"/>
      <c r="H24" s="133"/>
      <c r="I24" s="133"/>
      <c r="J24" s="133"/>
      <c r="K24" s="133"/>
      <c r="L24" s="133"/>
      <c r="M24" s="133"/>
      <c r="N24" s="133"/>
    </row>
    <row r="25" spans="1:14" ht="25.5" customHeight="1">
      <c r="A25" s="67" t="s">
        <v>370</v>
      </c>
      <c r="B25" s="32" t="s">
        <v>626</v>
      </c>
      <c r="C25" s="133"/>
      <c r="D25" s="133"/>
      <c r="E25" s="133"/>
      <c r="F25" s="133"/>
      <c r="G25" s="133"/>
      <c r="H25" s="133"/>
      <c r="I25" s="133"/>
      <c r="J25" s="133"/>
      <c r="K25" s="133"/>
      <c r="L25" s="133"/>
      <c r="M25" s="133"/>
      <c r="N25" s="133"/>
    </row>
    <row r="26" spans="1:14" s="70" customFormat="1" ht="32.5" customHeight="1">
      <c r="A26" s="103" t="s">
        <v>610</v>
      </c>
      <c r="B26" s="371" t="s">
        <v>131</v>
      </c>
      <c r="C26" s="133"/>
      <c r="D26" s="133"/>
      <c r="E26" s="133"/>
      <c r="F26" s="130"/>
      <c r="G26" s="130"/>
      <c r="H26" s="130"/>
      <c r="I26" s="130"/>
      <c r="J26" s="130"/>
      <c r="K26" s="130"/>
      <c r="L26" s="130"/>
      <c r="M26" s="130"/>
      <c r="N26" s="130"/>
    </row>
    <row r="27" spans="1:14" ht="39" customHeight="1">
      <c r="A27" s="68" t="s">
        <v>281</v>
      </c>
      <c r="B27" s="63" t="s">
        <v>627</v>
      </c>
      <c r="C27" s="133"/>
      <c r="D27" s="133"/>
      <c r="E27" s="133"/>
      <c r="F27" s="130"/>
      <c r="G27" s="130"/>
      <c r="H27" s="130"/>
      <c r="I27" s="130"/>
      <c r="J27" s="130"/>
      <c r="K27" s="130"/>
      <c r="L27" s="130"/>
      <c r="M27" s="130"/>
      <c r="N27" s="130"/>
    </row>
    <row r="28" spans="1:14" ht="230.5" customHeight="1">
      <c r="A28" s="69" t="s">
        <v>283</v>
      </c>
      <c r="B28" s="51" t="s">
        <v>628</v>
      </c>
      <c r="C28" s="133"/>
      <c r="D28" s="133"/>
      <c r="E28" s="133"/>
      <c r="F28" s="130"/>
      <c r="G28" s="132"/>
      <c r="H28" s="130"/>
      <c r="I28" s="130"/>
      <c r="J28" s="130"/>
      <c r="K28" s="130"/>
      <c r="L28" s="130"/>
      <c r="M28" s="132"/>
      <c r="N28" s="130"/>
    </row>
    <row r="29" spans="1:14" ht="33" customHeight="1">
      <c r="A29" s="69" t="s">
        <v>370</v>
      </c>
      <c r="B29" s="29" t="s">
        <v>622</v>
      </c>
      <c r="C29" s="133"/>
      <c r="D29" s="133"/>
      <c r="E29" s="133"/>
      <c r="F29" s="130"/>
      <c r="G29" s="130"/>
      <c r="H29" s="130"/>
      <c r="I29" s="130"/>
      <c r="J29" s="130"/>
      <c r="K29" s="130"/>
      <c r="L29" s="130"/>
      <c r="M29" s="130"/>
      <c r="N29" s="130"/>
    </row>
    <row r="30" spans="1:14" ht="72" customHeight="1">
      <c r="A30" s="69" t="s">
        <v>521</v>
      </c>
      <c r="B30" s="134" t="s">
        <v>629</v>
      </c>
      <c r="C30" s="133"/>
      <c r="D30" s="133"/>
      <c r="E30" s="133"/>
      <c r="F30" s="130"/>
      <c r="G30" s="130"/>
      <c r="H30" s="130"/>
      <c r="I30" s="130"/>
      <c r="J30" s="130"/>
      <c r="K30" s="130"/>
      <c r="L30" s="130"/>
      <c r="M30" s="130"/>
      <c r="N30" s="130"/>
    </row>
    <row r="31" spans="1:14">
      <c r="C31" s="133"/>
      <c r="D31" s="133"/>
      <c r="E31" s="133"/>
    </row>
  </sheetData>
  <mergeCells count="4">
    <mergeCell ref="A13:A14"/>
    <mergeCell ref="A15:A16"/>
    <mergeCell ref="A6:A7"/>
    <mergeCell ref="A8:A9"/>
  </mergeCells>
  <hyperlinks>
    <hyperlink ref="B21" r:id="rId1" xr:uid="{EADE43D0-8809-48EA-B944-4E0A96C4B312}"/>
    <hyperlink ref="B25" r:id="rId2" display="Dirección General de Igualdady contra la Violencia de género del Ayuntamiento de Madrid" xr:uid="{E274923F-9FCB-4676-9E21-634CE53DA56E}"/>
    <hyperlink ref="B29" r:id="rId3" xr:uid="{FF7335E0-431E-4D23-8509-B12012354AB6}"/>
    <hyperlink ref="E25" r:id="rId4" display="https://www.madrid.es/portales/munimadrid/es/Inicio/Igualdad-entre-mujeres-y-hombres/Concepcion-Arenal-Centro-de-atencion-a-mujeres-victimas-de-trata-y-en-contextos-de-prostitucion/?vgnextfmt=default&amp;vgnextoid=26c2a65f73424210VgnVCM1000000b205a0aRCRD&amp;vgnextchannel=c426c05098535510VgnVCM1000008a4a900aRCRD" xr:uid="{F9D2BA28-32FF-4B5B-8284-A359FAD35313}"/>
    <hyperlink ref="E29" r:id="rId5" display="https://www.madrid.es/portales/munimadrid/es/Inicio/Igualdad-y-diversidad/Violencia-sexual-Trata-y-explotacion-sexual/?vgnextfmt=default&amp;vgnextoid=11e7c9bf2c6f2610VgnVCM1000001d4a900aRCRD&amp;vgnextchannel=c426c05098535510VgnVCM1000008a4a900aRCRD&amp;idCapitulo=10955270" xr:uid="{9F855170-193A-4BEF-A8EB-04C4DEB8B9E1}"/>
    <hyperlink ref="B7" r:id="rId6" xr:uid="{FBC1BE6A-8FC6-4421-9540-6AEEDEF4EDBF}"/>
    <hyperlink ref="B6" r:id="rId7" xr:uid="{2D9B3ED0-0E22-4778-BCDB-260EA7475ED4}"/>
    <hyperlink ref="B8" r:id="rId8" display="Ministerio del Interior" xr:uid="{20BEA1F2-105F-4664-A37E-B8CBAF707540}"/>
    <hyperlink ref="B3" location="'3.Gráficas'!A6" display="Víctimas de trata de seres humanos con fines de explotación sexual y víctimas de explotación sexual" xr:uid="{B161EF49-38AC-4F70-BDD8-95B67343F8E3}"/>
    <hyperlink ref="B10" location="'3.Gráficas'!A53" display="Detenidos por trata con fines de explotación sexual y detenidos por explotación sexual" xr:uid="{33A0A405-76DB-4D15-8D0E-55ED89D8A69A}"/>
    <hyperlink ref="B18" location="'3.Gráficas'!A99" display="Contactos realizados a traves de la Unidad Móvil de la Red municipal contra la trata y la explotación sexual." xr:uid="{B44804E0-3FA2-41ED-A144-31C6F1D4DCA2}"/>
    <hyperlink ref="B22" location="'3.Gráficas'!A121" display="Mujeres atendidas en en el Centro Concepción Arenal de la Red municipal contra la trata y la explotación sexual" xr:uid="{3FA26F1F-CD35-49F6-9F51-E799A01C2AE6}"/>
    <hyperlink ref="B26" location="'3.Gráficas'!A143" display="Mujeres y menores atendidos/as en los alojamientos protegidos de la Red municipal contra la trata y la explotación sexual" xr:uid="{E4572973-CCA2-4B92-BB60-BD20BE37DFA0}"/>
    <hyperlink ref="B14" r:id="rId9" xr:uid="{9A59B74C-1A9A-4674-AD3C-02A445F5D116}"/>
    <hyperlink ref="B13" r:id="rId10" xr:uid="{8214240F-05C0-45AC-9F66-BCA3309B147E}"/>
    <hyperlink ref="B15" r:id="rId11" display="Ministerio del Interior" xr:uid="{7FEF46EF-81E0-42A9-8577-7775771C291D}"/>
  </hyperlinks>
  <pageMargins left="0.7" right="0.7" top="0.75" bottom="0.75" header="0.3" footer="0.3"/>
  <pageSetup paperSize="9" orientation="portrait" r:id="rId1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79D47-7D59-4357-9385-1E4CEF890846}">
  <sheetPr>
    <tabColor theme="9" tint="0.79998168889431442"/>
  </sheetPr>
  <dimension ref="A1:BH25"/>
  <sheetViews>
    <sheetView zoomScale="50" zoomScaleNormal="50" workbookViewId="0">
      <selection activeCell="B31" sqref="B31"/>
    </sheetView>
  </sheetViews>
  <sheetFormatPr baseColWidth="10" defaultColWidth="8.7265625" defaultRowHeight="14.5"/>
  <cols>
    <col min="1" max="1" width="17.54296875" style="21" customWidth="1"/>
    <col min="2" max="2" width="38.453125" style="21" customWidth="1"/>
    <col min="3" max="3" width="21.54296875" style="21" customWidth="1"/>
    <col min="4" max="5" width="16.1796875" style="21" customWidth="1"/>
    <col min="6" max="19" width="7.453125" style="21" customWidth="1"/>
    <col min="20" max="16384" width="8.7265625" style="21"/>
  </cols>
  <sheetData>
    <row r="1" spans="1:60" ht="30" customHeight="1">
      <c r="A1" s="147" t="s">
        <v>132</v>
      </c>
      <c r="B1" s="147"/>
      <c r="C1" s="89"/>
      <c r="D1" s="89"/>
      <c r="E1" s="89"/>
      <c r="F1" s="89"/>
      <c r="G1" s="89"/>
      <c r="H1" s="89"/>
      <c r="I1" s="89"/>
      <c r="J1" s="89"/>
      <c r="K1" s="89"/>
      <c r="L1" s="89"/>
      <c r="M1" s="89"/>
      <c r="N1" s="89"/>
      <c r="O1" s="89"/>
      <c r="P1" s="89"/>
      <c r="Q1" s="89"/>
      <c r="R1" s="89"/>
      <c r="S1" s="89"/>
    </row>
    <row r="2" spans="1:60" s="96" customFormat="1" ht="15" customHeight="1">
      <c r="A2" s="111" t="s">
        <v>2</v>
      </c>
      <c r="B2" s="111" t="s">
        <v>4</v>
      </c>
      <c r="C2" s="111" t="s">
        <v>139</v>
      </c>
      <c r="D2" s="577" t="s">
        <v>548</v>
      </c>
      <c r="E2" s="578"/>
      <c r="F2" s="111">
        <v>2010</v>
      </c>
      <c r="G2" s="111">
        <v>2011</v>
      </c>
      <c r="H2" s="111">
        <v>2012</v>
      </c>
      <c r="I2" s="111">
        <v>2013</v>
      </c>
      <c r="J2" s="111">
        <v>2014</v>
      </c>
      <c r="K2" s="111">
        <v>2015</v>
      </c>
      <c r="L2" s="111">
        <v>2016</v>
      </c>
      <c r="M2" s="111">
        <v>2017</v>
      </c>
      <c r="N2" s="111">
        <v>2018</v>
      </c>
      <c r="O2" s="111">
        <v>2019</v>
      </c>
      <c r="P2" s="111">
        <v>2020</v>
      </c>
      <c r="Q2" s="111">
        <v>2021</v>
      </c>
      <c r="R2" s="111">
        <v>2022</v>
      </c>
      <c r="S2" s="111">
        <v>2023</v>
      </c>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row>
    <row r="3" spans="1:60" ht="15.5">
      <c r="A3" s="582" t="s">
        <v>8</v>
      </c>
      <c r="B3" s="579" t="s">
        <v>630</v>
      </c>
      <c r="C3" s="571" t="s">
        <v>177</v>
      </c>
      <c r="D3" s="580" t="s">
        <v>149</v>
      </c>
      <c r="E3" s="580"/>
      <c r="F3" s="373"/>
      <c r="G3" s="373"/>
      <c r="H3" s="373"/>
      <c r="I3" s="373"/>
      <c r="J3" s="373"/>
      <c r="K3" s="373"/>
      <c r="L3" s="372">
        <v>4</v>
      </c>
      <c r="M3" s="372">
        <v>3</v>
      </c>
      <c r="N3" s="372">
        <v>1</v>
      </c>
      <c r="O3" s="372">
        <v>3</v>
      </c>
      <c r="P3" s="374">
        <v>3</v>
      </c>
      <c r="Q3" s="374">
        <v>2</v>
      </c>
      <c r="R3" s="374">
        <v>2</v>
      </c>
      <c r="S3" s="372">
        <v>5</v>
      </c>
    </row>
    <row r="4" spans="1:60" s="25" customFormat="1" ht="14.65" customHeight="1">
      <c r="A4" s="583"/>
      <c r="B4" s="486"/>
      <c r="C4" s="542"/>
      <c r="D4" s="542" t="s">
        <v>631</v>
      </c>
      <c r="E4" s="375" t="s">
        <v>553</v>
      </c>
      <c r="F4" s="376"/>
      <c r="G4" s="376"/>
      <c r="H4" s="376"/>
      <c r="I4" s="376"/>
      <c r="J4" s="376"/>
      <c r="K4" s="376"/>
      <c r="L4" s="377">
        <v>0</v>
      </c>
      <c r="M4" s="377">
        <v>0</v>
      </c>
      <c r="N4" s="377">
        <v>0</v>
      </c>
      <c r="O4" s="377">
        <v>1</v>
      </c>
      <c r="P4" s="377">
        <v>1</v>
      </c>
      <c r="Q4" s="377">
        <v>0</v>
      </c>
      <c r="R4" s="377">
        <v>1</v>
      </c>
      <c r="S4" s="377">
        <v>3</v>
      </c>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row>
    <row r="5" spans="1:60" ht="14.65" customHeight="1">
      <c r="A5" s="583"/>
      <c r="B5" s="486"/>
      <c r="C5" s="542"/>
      <c r="D5" s="542"/>
      <c r="E5" s="318" t="s">
        <v>632</v>
      </c>
      <c r="F5" s="340"/>
      <c r="G5" s="340"/>
      <c r="H5" s="340"/>
      <c r="I5" s="340"/>
      <c r="J5" s="340"/>
      <c r="K5" s="340"/>
      <c r="L5" s="378">
        <v>0</v>
      </c>
      <c r="M5" s="378">
        <v>0</v>
      </c>
      <c r="N5" s="378">
        <v>0</v>
      </c>
      <c r="O5" s="378">
        <v>1</v>
      </c>
      <c r="P5" s="378">
        <v>1</v>
      </c>
      <c r="Q5" s="378">
        <v>0</v>
      </c>
      <c r="R5" s="378">
        <v>1</v>
      </c>
      <c r="S5" s="378">
        <v>3</v>
      </c>
    </row>
    <row r="6" spans="1:60" ht="15.5">
      <c r="A6" s="583"/>
      <c r="B6" s="486"/>
      <c r="C6" s="542"/>
      <c r="D6" s="542"/>
      <c r="E6" s="175" t="s">
        <v>633</v>
      </c>
      <c r="F6" s="340"/>
      <c r="G6" s="340"/>
      <c r="H6" s="340"/>
      <c r="I6" s="340"/>
      <c r="J6" s="340"/>
      <c r="K6" s="340"/>
      <c r="L6" s="379">
        <v>0</v>
      </c>
      <c r="M6" s="379">
        <v>0</v>
      </c>
      <c r="N6" s="379">
        <v>0</v>
      </c>
      <c r="O6" s="379">
        <v>0</v>
      </c>
      <c r="P6" s="379">
        <v>0</v>
      </c>
      <c r="Q6" s="379">
        <v>0</v>
      </c>
      <c r="R6" s="379">
        <v>0</v>
      </c>
      <c r="S6" s="379">
        <v>0</v>
      </c>
    </row>
    <row r="7" spans="1:60" ht="15.5">
      <c r="A7" s="583"/>
      <c r="B7" s="486"/>
      <c r="C7" s="542"/>
      <c r="D7" s="542" t="s">
        <v>555</v>
      </c>
      <c r="E7" s="380" t="s">
        <v>553</v>
      </c>
      <c r="F7" s="376"/>
      <c r="G7" s="376"/>
      <c r="H7" s="376"/>
      <c r="I7" s="376"/>
      <c r="J7" s="376"/>
      <c r="K7" s="376"/>
      <c r="L7" s="381">
        <v>4</v>
      </c>
      <c r="M7" s="381">
        <v>3</v>
      </c>
      <c r="N7" s="381">
        <v>1</v>
      </c>
      <c r="O7" s="381">
        <v>2</v>
      </c>
      <c r="P7" s="381">
        <v>2</v>
      </c>
      <c r="Q7" s="381">
        <v>2</v>
      </c>
      <c r="R7" s="381">
        <v>1</v>
      </c>
      <c r="S7" s="381">
        <v>2</v>
      </c>
    </row>
    <row r="8" spans="1:60" ht="15.5">
      <c r="A8" s="583"/>
      <c r="B8" s="486"/>
      <c r="C8" s="542"/>
      <c r="D8" s="542"/>
      <c r="E8" s="318" t="s">
        <v>556</v>
      </c>
      <c r="F8" s="340"/>
      <c r="G8" s="340"/>
      <c r="H8" s="340"/>
      <c r="I8" s="340"/>
      <c r="J8" s="340"/>
      <c r="K8" s="340"/>
      <c r="L8" s="379">
        <v>4</v>
      </c>
      <c r="M8" s="379">
        <v>3</v>
      </c>
      <c r="N8" s="379">
        <v>1</v>
      </c>
      <c r="O8" s="379">
        <v>2</v>
      </c>
      <c r="P8" s="379">
        <v>2</v>
      </c>
      <c r="Q8" s="379">
        <v>2</v>
      </c>
      <c r="R8" s="379">
        <v>1</v>
      </c>
      <c r="S8" s="379">
        <v>2</v>
      </c>
    </row>
    <row r="9" spans="1:60" ht="15.5">
      <c r="A9" s="583"/>
      <c r="B9" s="486"/>
      <c r="C9" s="542"/>
      <c r="D9" s="542"/>
      <c r="E9" s="175" t="s">
        <v>557</v>
      </c>
      <c r="F9" s="340"/>
      <c r="G9" s="340"/>
      <c r="H9" s="340"/>
      <c r="I9" s="340"/>
      <c r="J9" s="340"/>
      <c r="K9" s="340"/>
      <c r="L9" s="379">
        <v>0</v>
      </c>
      <c r="M9" s="379">
        <v>0</v>
      </c>
      <c r="N9" s="379">
        <v>0</v>
      </c>
      <c r="O9" s="382">
        <v>0</v>
      </c>
      <c r="P9" s="379">
        <v>0</v>
      </c>
      <c r="Q9" s="379">
        <v>0</v>
      </c>
      <c r="R9" s="379">
        <v>0</v>
      </c>
      <c r="S9" s="379">
        <v>0</v>
      </c>
    </row>
    <row r="10" spans="1:60" ht="15.5">
      <c r="A10" s="583"/>
      <c r="B10" s="486"/>
      <c r="C10" s="542"/>
      <c r="D10" s="542" t="s">
        <v>588</v>
      </c>
      <c r="E10" s="175" t="s">
        <v>177</v>
      </c>
      <c r="F10" s="340"/>
      <c r="G10" s="340"/>
      <c r="H10" s="340"/>
      <c r="I10" s="340"/>
      <c r="J10" s="340"/>
      <c r="K10" s="340"/>
      <c r="L10" s="379">
        <v>0</v>
      </c>
      <c r="M10" s="379">
        <v>0</v>
      </c>
      <c r="N10" s="379">
        <v>0</v>
      </c>
      <c r="O10" s="382">
        <v>0</v>
      </c>
      <c r="P10" s="379">
        <v>0</v>
      </c>
      <c r="Q10" s="379">
        <v>0</v>
      </c>
      <c r="R10" s="379">
        <v>1</v>
      </c>
      <c r="S10" s="379">
        <v>0</v>
      </c>
    </row>
    <row r="11" spans="1:60" ht="15.5">
      <c r="A11" s="583"/>
      <c r="B11" s="486"/>
      <c r="C11" s="542"/>
      <c r="D11" s="542"/>
      <c r="E11" s="175" t="s">
        <v>634</v>
      </c>
      <c r="F11" s="340"/>
      <c r="G11" s="340"/>
      <c r="H11" s="340"/>
      <c r="I11" s="340"/>
      <c r="J11" s="340"/>
      <c r="K11" s="340"/>
      <c r="L11" s="379">
        <v>0</v>
      </c>
      <c r="M11" s="379">
        <v>0</v>
      </c>
      <c r="N11" s="379">
        <v>0</v>
      </c>
      <c r="O11" s="382">
        <v>1</v>
      </c>
      <c r="P11" s="379">
        <v>0</v>
      </c>
      <c r="Q11" s="379">
        <v>0</v>
      </c>
      <c r="R11" s="379">
        <v>1</v>
      </c>
      <c r="S11" s="379">
        <v>2</v>
      </c>
    </row>
    <row r="12" spans="1:60" ht="15.5">
      <c r="A12" s="583"/>
      <c r="B12" s="486"/>
      <c r="C12" s="542"/>
      <c r="D12" s="542"/>
      <c r="E12" s="318" t="s">
        <v>565</v>
      </c>
      <c r="F12" s="340"/>
      <c r="G12" s="340"/>
      <c r="H12" s="340"/>
      <c r="I12" s="340"/>
      <c r="J12" s="340"/>
      <c r="K12" s="340"/>
      <c r="L12" s="379">
        <v>2</v>
      </c>
      <c r="M12" s="379">
        <v>3</v>
      </c>
      <c r="N12" s="379">
        <v>1</v>
      </c>
      <c r="O12" s="379">
        <v>2</v>
      </c>
      <c r="P12" s="379">
        <v>3</v>
      </c>
      <c r="Q12" s="379">
        <v>2</v>
      </c>
      <c r="R12" s="379">
        <v>0</v>
      </c>
      <c r="S12" s="379">
        <v>1</v>
      </c>
    </row>
    <row r="13" spans="1:60" ht="15.5">
      <c r="A13" s="583"/>
      <c r="B13" s="486"/>
      <c r="C13" s="542"/>
      <c r="D13" s="542"/>
      <c r="E13" s="318" t="s">
        <v>635</v>
      </c>
      <c r="F13" s="340"/>
      <c r="G13" s="340"/>
      <c r="H13" s="340"/>
      <c r="I13" s="340"/>
      <c r="J13" s="340"/>
      <c r="K13" s="340"/>
      <c r="L13" s="379">
        <v>1</v>
      </c>
      <c r="M13" s="379">
        <v>0</v>
      </c>
      <c r="N13" s="379">
        <v>0</v>
      </c>
      <c r="O13" s="379">
        <v>0</v>
      </c>
      <c r="P13" s="379">
        <v>0</v>
      </c>
      <c r="Q13" s="379">
        <v>0</v>
      </c>
      <c r="R13" s="379">
        <v>0</v>
      </c>
      <c r="S13" s="379">
        <v>0</v>
      </c>
    </row>
    <row r="14" spans="1:60" ht="14.5" customHeight="1">
      <c r="A14" s="583"/>
      <c r="B14" s="486"/>
      <c r="C14" s="542"/>
      <c r="D14" s="542"/>
      <c r="E14" s="318" t="s">
        <v>567</v>
      </c>
      <c r="F14" s="340"/>
      <c r="G14" s="340"/>
      <c r="H14" s="340"/>
      <c r="I14" s="340"/>
      <c r="J14" s="340"/>
      <c r="K14" s="340"/>
      <c r="L14" s="383">
        <v>1</v>
      </c>
      <c r="M14" s="383">
        <v>0</v>
      </c>
      <c r="N14" s="383">
        <v>0</v>
      </c>
      <c r="O14" s="383">
        <v>0</v>
      </c>
      <c r="P14" s="383">
        <v>0</v>
      </c>
      <c r="Q14" s="383">
        <v>0</v>
      </c>
      <c r="R14" s="383">
        <v>0</v>
      </c>
      <c r="S14" s="379">
        <v>2</v>
      </c>
    </row>
    <row r="15" spans="1:60" ht="34.5" customHeight="1">
      <c r="A15" s="583"/>
      <c r="B15" s="486"/>
      <c r="C15" s="329" t="s">
        <v>141</v>
      </c>
      <c r="D15" s="581" t="s">
        <v>149</v>
      </c>
      <c r="E15" s="581"/>
      <c r="F15" s="331"/>
      <c r="G15" s="331"/>
      <c r="H15" s="331"/>
      <c r="I15" s="331"/>
      <c r="J15" s="331"/>
      <c r="K15" s="331"/>
      <c r="L15" s="332">
        <v>0</v>
      </c>
      <c r="M15" s="332">
        <v>0</v>
      </c>
      <c r="N15" s="332">
        <v>0</v>
      </c>
      <c r="O15" s="332">
        <v>0</v>
      </c>
      <c r="P15" s="332">
        <v>0</v>
      </c>
      <c r="Q15" s="384">
        <v>1</v>
      </c>
      <c r="R15" s="329">
        <v>0</v>
      </c>
      <c r="S15" s="332">
        <v>0</v>
      </c>
    </row>
    <row r="16" spans="1:60" s="96" customFormat="1" ht="15" customHeight="1">
      <c r="A16" s="583"/>
      <c r="B16" s="111" t="s">
        <v>4</v>
      </c>
      <c r="C16" s="111" t="s">
        <v>139</v>
      </c>
      <c r="D16" s="577" t="s">
        <v>548</v>
      </c>
      <c r="E16" s="578"/>
      <c r="F16" s="111">
        <v>2010</v>
      </c>
      <c r="G16" s="111">
        <v>2011</v>
      </c>
      <c r="H16" s="111">
        <v>2012</v>
      </c>
      <c r="I16" s="111">
        <v>2013</v>
      </c>
      <c r="J16" s="111">
        <v>2014</v>
      </c>
      <c r="K16" s="111">
        <v>2015</v>
      </c>
      <c r="L16" s="111">
        <v>2016</v>
      </c>
      <c r="M16" s="111">
        <v>2017</v>
      </c>
      <c r="N16" s="111">
        <v>2018</v>
      </c>
      <c r="O16" s="111">
        <v>2019</v>
      </c>
      <c r="P16" s="111">
        <v>2020</v>
      </c>
      <c r="Q16" s="111">
        <v>2021</v>
      </c>
      <c r="R16" s="111">
        <v>2022</v>
      </c>
      <c r="S16" s="111">
        <v>2023</v>
      </c>
    </row>
    <row r="17" spans="1:19" ht="15.5">
      <c r="A17" s="583"/>
      <c r="B17" s="486" t="s">
        <v>636</v>
      </c>
      <c r="C17" s="568" t="s">
        <v>177</v>
      </c>
      <c r="D17" s="544" t="s">
        <v>149</v>
      </c>
      <c r="E17" s="544"/>
      <c r="F17" s="340"/>
      <c r="G17" s="340"/>
      <c r="H17" s="340"/>
      <c r="I17" s="340"/>
      <c r="J17" s="340"/>
      <c r="K17" s="340"/>
      <c r="L17" s="369">
        <v>13</v>
      </c>
      <c r="M17" s="369">
        <v>9</v>
      </c>
      <c r="N17" s="369">
        <v>2</v>
      </c>
      <c r="O17" s="369">
        <v>7</v>
      </c>
      <c r="P17" s="369">
        <v>10</v>
      </c>
      <c r="Q17" s="369">
        <v>8</v>
      </c>
      <c r="R17" s="369">
        <v>5</v>
      </c>
      <c r="S17" s="369">
        <v>12</v>
      </c>
    </row>
    <row r="18" spans="1:19" ht="15.5">
      <c r="A18" s="583"/>
      <c r="B18" s="486"/>
      <c r="C18" s="568"/>
      <c r="D18" s="568" t="s">
        <v>468</v>
      </c>
      <c r="E18" s="568"/>
      <c r="F18" s="340"/>
      <c r="G18" s="340"/>
      <c r="H18" s="340"/>
      <c r="I18" s="340"/>
      <c r="J18" s="340"/>
      <c r="K18" s="340"/>
      <c r="L18" s="340"/>
      <c r="M18" s="340"/>
      <c r="N18" s="328">
        <v>1</v>
      </c>
      <c r="O18" s="328">
        <v>3</v>
      </c>
      <c r="P18" s="328">
        <v>4</v>
      </c>
      <c r="Q18" s="328">
        <v>3</v>
      </c>
      <c r="R18" s="328">
        <v>1</v>
      </c>
      <c r="S18" s="328">
        <v>5</v>
      </c>
    </row>
    <row r="19" spans="1:19" ht="15.5">
      <c r="A19" s="583"/>
      <c r="B19" s="486"/>
      <c r="C19" s="568"/>
      <c r="D19" s="584" t="s">
        <v>469</v>
      </c>
      <c r="E19" s="584"/>
      <c r="F19" s="340"/>
      <c r="G19" s="340"/>
      <c r="H19" s="340"/>
      <c r="I19" s="340"/>
      <c r="J19" s="340"/>
      <c r="K19" s="340"/>
      <c r="L19" s="340"/>
      <c r="M19" s="340"/>
      <c r="N19" s="328">
        <v>1</v>
      </c>
      <c r="O19" s="385">
        <v>4</v>
      </c>
      <c r="P19" s="385">
        <v>6</v>
      </c>
      <c r="Q19" s="385">
        <v>5</v>
      </c>
      <c r="R19" s="385">
        <v>4</v>
      </c>
      <c r="S19" s="328">
        <v>7</v>
      </c>
    </row>
    <row r="20" spans="1:19" ht="15.5">
      <c r="A20" s="583"/>
      <c r="B20" s="486"/>
      <c r="C20" s="568"/>
      <c r="D20" s="568" t="s">
        <v>588</v>
      </c>
      <c r="E20" s="326" t="s">
        <v>177</v>
      </c>
      <c r="F20" s="340"/>
      <c r="G20" s="340"/>
      <c r="H20" s="340"/>
      <c r="I20" s="340"/>
      <c r="J20" s="340"/>
      <c r="K20" s="340"/>
      <c r="L20" s="328">
        <v>1</v>
      </c>
      <c r="M20" s="328">
        <v>0</v>
      </c>
      <c r="N20" s="328">
        <v>0</v>
      </c>
      <c r="O20" s="328">
        <v>0</v>
      </c>
      <c r="P20" s="328">
        <v>0</v>
      </c>
      <c r="Q20" s="328">
        <v>0</v>
      </c>
      <c r="R20" s="328">
        <v>4</v>
      </c>
      <c r="S20" s="328">
        <v>0</v>
      </c>
    </row>
    <row r="21" spans="1:19" ht="15.5">
      <c r="A21" s="583"/>
      <c r="B21" s="486"/>
      <c r="C21" s="568"/>
      <c r="D21" s="568"/>
      <c r="E21" s="326" t="s">
        <v>634</v>
      </c>
      <c r="F21" s="340"/>
      <c r="G21" s="340"/>
      <c r="H21" s="340"/>
      <c r="I21" s="340"/>
      <c r="J21" s="340"/>
      <c r="K21" s="340"/>
      <c r="L21" s="328">
        <v>0</v>
      </c>
      <c r="M21" s="328">
        <v>0</v>
      </c>
      <c r="N21" s="328">
        <v>0</v>
      </c>
      <c r="O21" s="328">
        <v>2</v>
      </c>
      <c r="P21" s="328">
        <v>0</v>
      </c>
      <c r="Q21" s="328">
        <v>0</v>
      </c>
      <c r="R21" s="328">
        <v>1</v>
      </c>
      <c r="S21" s="328">
        <v>3</v>
      </c>
    </row>
    <row r="22" spans="1:19" ht="14.65" customHeight="1">
      <c r="A22" s="583"/>
      <c r="B22" s="486"/>
      <c r="C22" s="568"/>
      <c r="D22" s="568"/>
      <c r="E22" s="327" t="s">
        <v>565</v>
      </c>
      <c r="F22" s="340"/>
      <c r="G22" s="340"/>
      <c r="H22" s="340"/>
      <c r="I22" s="340"/>
      <c r="J22" s="340"/>
      <c r="K22" s="340"/>
      <c r="L22" s="385">
        <v>4</v>
      </c>
      <c r="M22" s="385">
        <v>9</v>
      </c>
      <c r="N22" s="328">
        <v>2</v>
      </c>
      <c r="O22" s="328">
        <v>5</v>
      </c>
      <c r="P22" s="328">
        <v>10</v>
      </c>
      <c r="Q22" s="328">
        <v>8</v>
      </c>
      <c r="R22" s="328">
        <v>0</v>
      </c>
      <c r="S22" s="385">
        <v>5</v>
      </c>
    </row>
    <row r="23" spans="1:19" ht="14.65" customHeight="1">
      <c r="A23" s="583"/>
      <c r="B23" s="486"/>
      <c r="C23" s="568"/>
      <c r="D23" s="568"/>
      <c r="E23" s="327" t="s">
        <v>567</v>
      </c>
      <c r="F23" s="340"/>
      <c r="G23" s="340"/>
      <c r="H23" s="340"/>
      <c r="I23" s="340"/>
      <c r="J23" s="340"/>
      <c r="K23" s="340"/>
      <c r="L23" s="385">
        <v>5</v>
      </c>
      <c r="M23" s="385">
        <v>0</v>
      </c>
      <c r="N23" s="328">
        <v>0</v>
      </c>
      <c r="O23" s="328">
        <v>0</v>
      </c>
      <c r="P23" s="328">
        <v>0</v>
      </c>
      <c r="Q23" s="328">
        <v>0</v>
      </c>
      <c r="R23" s="328">
        <v>0</v>
      </c>
      <c r="S23" s="385">
        <v>4</v>
      </c>
    </row>
    <row r="24" spans="1:19" ht="14.65" customHeight="1">
      <c r="A24" s="583"/>
      <c r="B24" s="486"/>
      <c r="C24" s="568"/>
      <c r="D24" s="568"/>
      <c r="E24" s="327" t="s">
        <v>635</v>
      </c>
      <c r="F24" s="340"/>
      <c r="G24" s="340"/>
      <c r="H24" s="340"/>
      <c r="I24" s="340"/>
      <c r="J24" s="340"/>
      <c r="K24" s="340"/>
      <c r="L24" s="385">
        <v>3</v>
      </c>
      <c r="M24" s="385">
        <v>0</v>
      </c>
      <c r="N24" s="328">
        <v>0</v>
      </c>
      <c r="O24" s="328">
        <v>0</v>
      </c>
      <c r="P24" s="328">
        <v>0</v>
      </c>
      <c r="Q24" s="328">
        <v>0</v>
      </c>
      <c r="R24" s="328">
        <v>0</v>
      </c>
      <c r="S24" s="385">
        <v>0</v>
      </c>
    </row>
    <row r="25" spans="1:19" ht="35.5" customHeight="1">
      <c r="A25" s="583"/>
      <c r="B25" s="486"/>
      <c r="C25" s="329" t="s">
        <v>141</v>
      </c>
      <c r="D25" s="581" t="s">
        <v>149</v>
      </c>
      <c r="E25" s="581"/>
      <c r="F25" s="331"/>
      <c r="G25" s="331"/>
      <c r="H25" s="331"/>
      <c r="I25" s="331"/>
      <c r="J25" s="331"/>
      <c r="K25" s="332"/>
      <c r="L25" s="332">
        <v>0</v>
      </c>
      <c r="M25" s="332">
        <v>0</v>
      </c>
      <c r="N25" s="332">
        <v>0</v>
      </c>
      <c r="O25" s="332">
        <v>0</v>
      </c>
      <c r="P25" s="332">
        <v>0</v>
      </c>
      <c r="Q25" s="332">
        <v>2</v>
      </c>
      <c r="R25" s="332">
        <v>0</v>
      </c>
      <c r="S25" s="332">
        <v>0</v>
      </c>
    </row>
  </sheetData>
  <mergeCells count="17">
    <mergeCell ref="D20:D24"/>
    <mergeCell ref="A3:A25"/>
    <mergeCell ref="D16:E16"/>
    <mergeCell ref="B17:B25"/>
    <mergeCell ref="D25:E25"/>
    <mergeCell ref="C17:C24"/>
    <mergeCell ref="D17:E17"/>
    <mergeCell ref="D18:E18"/>
    <mergeCell ref="D19:E19"/>
    <mergeCell ref="D2:E2"/>
    <mergeCell ref="B3:B15"/>
    <mergeCell ref="C3:C14"/>
    <mergeCell ref="D3:E3"/>
    <mergeCell ref="D4:D6"/>
    <mergeCell ref="D7:D9"/>
    <mergeCell ref="D10:D14"/>
    <mergeCell ref="D15:E15"/>
  </mergeCells>
  <hyperlinks>
    <hyperlink ref="B3:B15" location="'4.Ficha'!A3" display="4.1. Víctimas de trata de seres humanos para matrimonios forzados" xr:uid="{496AEBD4-6F61-4A0E-A600-21189D0A69D4}"/>
    <hyperlink ref="B17:B25" location="'4.Ficha'!A10" display="4.2. Detenidos por trata con fines de matrimonio forzado" xr:uid="{FA5725B1-B34F-4887-A758-225347ADE6A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19AA-A92D-4FCB-9AF9-FCC371BD787C}">
  <sheetPr>
    <tabColor theme="9" tint="0.79998168889431442"/>
  </sheetPr>
  <dimension ref="A1:AD43"/>
  <sheetViews>
    <sheetView topLeftCell="D1" zoomScale="90" zoomScaleNormal="90" workbookViewId="0">
      <selection activeCell="S48" sqref="S48"/>
    </sheetView>
  </sheetViews>
  <sheetFormatPr baseColWidth="10" defaultColWidth="11.54296875" defaultRowHeight="14.5"/>
  <cols>
    <col min="1" max="16384" width="11.54296875" style="21"/>
  </cols>
  <sheetData>
    <row r="1" spans="1:30" ht="30.65" customHeight="1">
      <c r="A1" s="146" t="s">
        <v>637</v>
      </c>
      <c r="B1" s="146"/>
      <c r="C1" s="146"/>
      <c r="D1" s="146"/>
      <c r="E1" s="146"/>
      <c r="F1" s="98"/>
      <c r="G1" s="98"/>
      <c r="H1" s="98"/>
      <c r="I1" s="98"/>
      <c r="J1" s="98"/>
      <c r="K1" s="98"/>
      <c r="L1" s="98"/>
      <c r="M1" s="98"/>
      <c r="N1"/>
      <c r="O1"/>
      <c r="P1"/>
      <c r="Q1"/>
      <c r="R1"/>
      <c r="S1"/>
      <c r="T1"/>
      <c r="U1"/>
      <c r="V1"/>
      <c r="W1"/>
      <c r="X1"/>
    </row>
    <row r="2" spans="1:30" ht="25" customHeight="1">
      <c r="A2" s="101" t="s">
        <v>135</v>
      </c>
      <c r="B2" s="495" t="s">
        <v>134</v>
      </c>
      <c r="C2" s="495"/>
      <c r="D2" s="495"/>
      <c r="E2" s="495"/>
      <c r="F2" s="495"/>
      <c r="G2" s="495"/>
      <c r="H2" s="495"/>
      <c r="I2" s="495"/>
      <c r="J2" s="495"/>
      <c r="K2" s="495"/>
      <c r="L2" s="495"/>
      <c r="M2" s="495"/>
      <c r="N2" s="495"/>
      <c r="O2" s="495"/>
      <c r="P2" s="495"/>
      <c r="Q2" s="43"/>
      <c r="R2" s="44"/>
    </row>
    <row r="3" spans="1:30" s="25" customFormat="1" ht="14.65" customHeight="1">
      <c r="A3"/>
      <c r="B3"/>
      <c r="C3"/>
      <c r="D3"/>
      <c r="E3"/>
      <c r="F3"/>
      <c r="G3"/>
      <c r="H3"/>
      <c r="I3" s="21"/>
      <c r="J3" s="21"/>
      <c r="K3" s="21"/>
      <c r="L3" s="21"/>
      <c r="M3" s="21"/>
      <c r="N3" s="21"/>
      <c r="O3" s="21"/>
      <c r="P3" s="21"/>
      <c r="Q3" s="21"/>
      <c r="R3" s="21"/>
      <c r="S3" s="21"/>
      <c r="T3" s="21"/>
      <c r="U3" s="21"/>
      <c r="V3" s="21"/>
      <c r="W3" s="21"/>
      <c r="X3" s="21"/>
      <c r="Y3" s="21"/>
      <c r="Z3" s="21"/>
      <c r="AA3" s="21"/>
      <c r="AB3" s="21"/>
      <c r="AC3" s="21"/>
      <c r="AD3" s="21"/>
    </row>
    <row r="4" spans="1:30" s="25" customFormat="1">
      <c r="A4"/>
      <c r="B4"/>
      <c r="C4"/>
      <c r="D4"/>
      <c r="E4"/>
      <c r="F4"/>
      <c r="G4"/>
      <c r="H4"/>
      <c r="I4" s="21"/>
      <c r="J4" s="21"/>
      <c r="K4" s="21"/>
      <c r="L4" s="21"/>
      <c r="M4" s="21"/>
      <c r="N4" s="21"/>
      <c r="O4" s="21"/>
      <c r="P4" s="21"/>
      <c r="Q4" s="21"/>
      <c r="R4" s="21"/>
      <c r="S4" s="21"/>
      <c r="T4" s="21"/>
      <c r="U4" s="21"/>
      <c r="V4" s="21"/>
      <c r="W4" s="21"/>
      <c r="X4" s="21"/>
      <c r="Y4" s="21"/>
      <c r="Z4" s="21"/>
      <c r="AA4" s="21"/>
      <c r="AB4" s="21"/>
      <c r="AC4" s="21"/>
      <c r="AD4" s="21"/>
    </row>
    <row r="5" spans="1:30" s="25" customFormat="1">
      <c r="A5"/>
      <c r="B5"/>
      <c r="C5"/>
      <c r="D5"/>
      <c r="E5"/>
      <c r="F5"/>
      <c r="G5"/>
      <c r="H5"/>
      <c r="I5" s="21"/>
      <c r="J5" s="21"/>
      <c r="K5" s="21"/>
      <c r="L5" s="21"/>
      <c r="M5" s="21"/>
      <c r="N5" s="21"/>
      <c r="O5" s="21"/>
      <c r="P5" s="21"/>
      <c r="Q5" s="21"/>
      <c r="R5" s="21"/>
      <c r="S5" s="21"/>
      <c r="T5" s="21"/>
      <c r="U5" s="21"/>
      <c r="V5" s="21"/>
      <c r="W5" s="21"/>
      <c r="X5" s="21"/>
      <c r="Y5" s="21"/>
      <c r="Z5" s="21"/>
      <c r="AA5" s="21"/>
      <c r="AB5" s="21"/>
      <c r="AC5" s="21"/>
      <c r="AD5" s="21"/>
    </row>
    <row r="6" spans="1:30" s="25" customFormat="1">
      <c r="A6"/>
      <c r="B6"/>
      <c r="C6"/>
      <c r="D6"/>
      <c r="E6"/>
      <c r="F6"/>
      <c r="G6"/>
      <c r="H6"/>
      <c r="I6" s="21"/>
      <c r="J6" s="21"/>
      <c r="K6" s="21"/>
      <c r="L6" s="21"/>
      <c r="M6" s="21"/>
      <c r="N6" s="21"/>
      <c r="O6" s="21"/>
      <c r="P6" s="21"/>
      <c r="Q6" s="21"/>
      <c r="R6" s="21"/>
      <c r="S6" s="21"/>
      <c r="T6" s="21"/>
      <c r="U6" s="21"/>
      <c r="V6" s="21"/>
      <c r="W6" s="21"/>
      <c r="X6" s="21"/>
      <c r="Y6" s="21"/>
      <c r="Z6" s="21"/>
      <c r="AA6" s="21"/>
      <c r="AB6" s="21"/>
      <c r="AC6" s="21"/>
      <c r="AD6" s="21"/>
    </row>
    <row r="7" spans="1:30" s="25" customFormat="1">
      <c r="A7"/>
      <c r="B7"/>
      <c r="C7"/>
      <c r="D7"/>
      <c r="E7"/>
      <c r="F7"/>
      <c r="G7"/>
      <c r="H7"/>
      <c r="I7" s="21"/>
      <c r="J7" s="21"/>
      <c r="K7" s="21"/>
      <c r="L7" s="21"/>
      <c r="M7" s="21"/>
      <c r="N7" s="21"/>
      <c r="O7" s="21"/>
      <c r="P7" s="21"/>
      <c r="Q7" s="21"/>
      <c r="R7" s="21"/>
      <c r="S7" s="21"/>
      <c r="T7" s="21"/>
      <c r="U7" s="21"/>
      <c r="V7" s="21"/>
      <c r="W7" s="21"/>
      <c r="X7" s="21"/>
      <c r="Y7" s="21"/>
      <c r="Z7" s="21"/>
      <c r="AA7" s="21"/>
      <c r="AB7" s="21"/>
      <c r="AC7" s="21"/>
      <c r="AD7" s="21"/>
    </row>
    <row r="8" spans="1:30" s="25" customFormat="1">
      <c r="A8"/>
      <c r="B8"/>
      <c r="C8"/>
      <c r="D8"/>
      <c r="E8"/>
      <c r="F8"/>
      <c r="G8"/>
      <c r="H8"/>
      <c r="I8" s="21"/>
      <c r="J8" s="21"/>
      <c r="K8" s="21"/>
      <c r="L8" s="21"/>
      <c r="M8" s="21"/>
      <c r="N8" s="21"/>
      <c r="O8" s="21"/>
      <c r="P8" s="21"/>
      <c r="Q8" s="21"/>
      <c r="R8" s="21"/>
      <c r="S8" s="21"/>
      <c r="T8" s="21"/>
      <c r="U8" s="21"/>
      <c r="V8" s="21"/>
      <c r="W8" s="21"/>
      <c r="X8" s="21"/>
      <c r="Y8" s="21"/>
      <c r="Z8" s="21"/>
      <c r="AA8" s="21"/>
      <c r="AB8" s="21"/>
      <c r="AC8" s="21"/>
      <c r="AD8" s="21"/>
    </row>
    <row r="9" spans="1:30" ht="14.65" customHeight="1">
      <c r="A9"/>
      <c r="B9"/>
      <c r="C9"/>
      <c r="D9"/>
      <c r="E9"/>
      <c r="F9"/>
      <c r="G9"/>
      <c r="H9"/>
    </row>
    <row r="10" spans="1:30">
      <c r="A10"/>
      <c r="B10"/>
      <c r="C10"/>
      <c r="D10"/>
      <c r="E10"/>
      <c r="F10"/>
      <c r="G10"/>
      <c r="H10"/>
      <c r="I10"/>
    </row>
    <row r="11" spans="1:30">
      <c r="A11"/>
      <c r="B11"/>
      <c r="C11"/>
      <c r="D11"/>
      <c r="E11"/>
      <c r="F11"/>
      <c r="G11"/>
      <c r="H11"/>
      <c r="I11"/>
    </row>
    <row r="12" spans="1:30">
      <c r="A12"/>
      <c r="B12"/>
      <c r="C12"/>
      <c r="D12"/>
      <c r="E12"/>
      <c r="F12"/>
      <c r="G12"/>
      <c r="H12"/>
      <c r="I12"/>
    </row>
    <row r="13" spans="1:30">
      <c r="A13"/>
      <c r="B13"/>
      <c r="C13"/>
      <c r="D13"/>
      <c r="E13"/>
      <c r="F13"/>
      <c r="G13"/>
      <c r="H13"/>
      <c r="I13"/>
    </row>
    <row r="14" spans="1:30" ht="14.65" customHeight="1">
      <c r="A14"/>
      <c r="B14"/>
      <c r="C14"/>
      <c r="D14"/>
      <c r="E14"/>
      <c r="F14"/>
      <c r="G14"/>
      <c r="H14"/>
      <c r="I14"/>
    </row>
    <row r="15" spans="1:30">
      <c r="A15"/>
      <c r="B15"/>
      <c r="C15"/>
      <c r="D15"/>
      <c r="E15"/>
      <c r="F15"/>
      <c r="G15"/>
      <c r="H15"/>
      <c r="I15"/>
    </row>
    <row r="16" spans="1:30">
      <c r="A16"/>
      <c r="B16"/>
      <c r="C16"/>
      <c r="D16"/>
      <c r="E16"/>
      <c r="F16"/>
      <c r="G16"/>
      <c r="H16"/>
      <c r="I16"/>
    </row>
    <row r="17" spans="1:8">
      <c r="A17"/>
      <c r="B17"/>
      <c r="C17"/>
      <c r="D17"/>
      <c r="E17"/>
      <c r="F17"/>
      <c r="G17"/>
      <c r="H17"/>
    </row>
    <row r="19" spans="1:8" ht="17.5" customHeight="1"/>
    <row r="20" spans="1:8" ht="17.5" customHeight="1"/>
    <row r="21" spans="1:8" ht="17.5" customHeight="1"/>
    <row r="22" spans="1:8" ht="17.5" customHeight="1"/>
    <row r="23" spans="1:8" ht="17.5" customHeight="1"/>
    <row r="24" spans="1:8" ht="17.5" customHeight="1"/>
    <row r="25" spans="1:8" ht="17.5" customHeight="1"/>
    <row r="26" spans="1:8" ht="17.5" customHeight="1"/>
    <row r="27" spans="1:8" ht="17.5" customHeight="1"/>
    <row r="28" spans="1:8" ht="17.5" customHeight="1"/>
    <row r="29" spans="1:8" ht="17.5" customHeight="1"/>
    <row r="30" spans="1:8" ht="17.5" customHeight="1"/>
    <row r="31" spans="1:8" ht="17.5" customHeight="1"/>
    <row r="32" spans="1:8" ht="17.5" customHeight="1"/>
    <row r="33" spans="1:16" ht="17.5" customHeight="1"/>
    <row r="36" spans="1:16" ht="21.65" customHeight="1">
      <c r="A36" s="101" t="s">
        <v>138</v>
      </c>
      <c r="B36" s="585" t="s">
        <v>137</v>
      </c>
      <c r="C36" s="495"/>
      <c r="D36" s="495"/>
      <c r="E36" s="495"/>
      <c r="F36" s="495"/>
      <c r="G36" s="495"/>
      <c r="H36" s="495"/>
      <c r="I36" s="495"/>
      <c r="J36" s="495"/>
      <c r="K36" s="495"/>
      <c r="L36" s="495"/>
      <c r="M36" s="495"/>
      <c r="N36" s="495"/>
      <c r="O36" s="495"/>
      <c r="P36" s="495"/>
    </row>
    <row r="37" spans="1:16">
      <c r="A37"/>
      <c r="B37"/>
      <c r="C37"/>
      <c r="D37"/>
      <c r="E37"/>
      <c r="F37"/>
      <c r="G37"/>
      <c r="H37"/>
    </row>
    <row r="38" spans="1:16">
      <c r="A38"/>
      <c r="B38"/>
      <c r="C38"/>
      <c r="D38"/>
      <c r="E38"/>
      <c r="F38"/>
      <c r="G38"/>
      <c r="H38"/>
    </row>
    <row r="39" spans="1:16">
      <c r="A39"/>
      <c r="B39"/>
      <c r="C39"/>
      <c r="D39"/>
      <c r="E39"/>
      <c r="F39"/>
      <c r="G39"/>
      <c r="H39"/>
    </row>
    <row r="40" spans="1:16">
      <c r="A40"/>
      <c r="B40"/>
      <c r="C40"/>
      <c r="D40"/>
      <c r="E40"/>
      <c r="F40"/>
      <c r="G40"/>
      <c r="H40"/>
    </row>
    <row r="41" spans="1:16">
      <c r="A41"/>
      <c r="B41"/>
      <c r="C41"/>
      <c r="D41"/>
      <c r="E41"/>
      <c r="F41"/>
      <c r="G41"/>
      <c r="H41"/>
    </row>
    <row r="42" spans="1:16">
      <c r="A42"/>
      <c r="B42"/>
      <c r="C42"/>
      <c r="D42"/>
      <c r="E42"/>
      <c r="F42"/>
      <c r="G42"/>
      <c r="H42"/>
      <c r="N42"/>
    </row>
    <row r="43" spans="1:16">
      <c r="A43"/>
      <c r="B43"/>
      <c r="C43"/>
      <c r="D43"/>
      <c r="E43"/>
      <c r="F43"/>
      <c r="G43"/>
      <c r="H43"/>
    </row>
  </sheetData>
  <mergeCells count="2">
    <mergeCell ref="B2:P2"/>
    <mergeCell ref="B36:P36"/>
  </mergeCells>
  <hyperlinks>
    <hyperlink ref="B2:P2" location="INDICE!C48" display="Víctimas de trata con fines de matrimonio forzado" xr:uid="{1BCD42CC-9A3D-43CB-82D9-70EEAFE7CBE1}"/>
    <hyperlink ref="B36:P36" location="INDICE!C49" display="Detenidos por trata con fines de matrimonio forzado" xr:uid="{1E4FDED9-B26D-4640-B850-9A51958D577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2F1BB-4F46-4F54-8538-7940E7140A3F}">
  <sheetPr>
    <tabColor theme="9" tint="0.79998168889431442"/>
  </sheetPr>
  <dimension ref="A1:E18"/>
  <sheetViews>
    <sheetView topLeftCell="A5" zoomScale="65" zoomScaleNormal="65" workbookViewId="0">
      <selection activeCell="A10" sqref="A10"/>
    </sheetView>
  </sheetViews>
  <sheetFormatPr baseColWidth="10" defaultColWidth="11.453125" defaultRowHeight="14.5"/>
  <cols>
    <col min="1" max="1" width="15" style="23" customWidth="1"/>
    <col min="2" max="2" width="120" style="23" customWidth="1"/>
    <col min="3" max="3" width="10.453125" style="23" customWidth="1"/>
    <col min="4" max="16384" width="11.453125" style="23"/>
  </cols>
  <sheetData>
    <row r="1" spans="1:5" ht="26.15" customHeight="1">
      <c r="A1" s="146" t="s">
        <v>132</v>
      </c>
      <c r="B1" s="146"/>
      <c r="C1" s="23" t="s">
        <v>638</v>
      </c>
    </row>
    <row r="2" spans="1:5" ht="18.5">
      <c r="A2" s="141" t="s">
        <v>2</v>
      </c>
      <c r="B2" s="144" t="s">
        <v>8</v>
      </c>
    </row>
    <row r="3" spans="1:5" ht="20.149999999999999" customHeight="1">
      <c r="A3" s="103" t="s">
        <v>135</v>
      </c>
      <c r="B3" s="137" t="s">
        <v>134</v>
      </c>
    </row>
    <row r="4" spans="1:5" ht="48.65" customHeight="1">
      <c r="A4" s="59" t="s">
        <v>281</v>
      </c>
      <c r="B4" s="59" t="s">
        <v>639</v>
      </c>
    </row>
    <row r="5" spans="1:5" ht="168" customHeight="1">
      <c r="A5" s="62" t="s">
        <v>283</v>
      </c>
      <c r="B5" s="397" t="s">
        <v>640</v>
      </c>
      <c r="E5" s="143"/>
    </row>
    <row r="6" spans="1:5" ht="17.5" customHeight="1">
      <c r="A6" s="586" t="s">
        <v>285</v>
      </c>
      <c r="B6" s="391" t="s">
        <v>641</v>
      </c>
    </row>
    <row r="7" spans="1:5">
      <c r="A7" s="587"/>
      <c r="B7" s="392" t="s">
        <v>642</v>
      </c>
    </row>
    <row r="8" spans="1:5" ht="18" customHeight="1">
      <c r="A8" s="586" t="s">
        <v>521</v>
      </c>
      <c r="B8" s="391" t="s">
        <v>615</v>
      </c>
    </row>
    <row r="9" spans="1:5" ht="18" customHeight="1">
      <c r="A9" s="588"/>
      <c r="B9" s="399" t="s">
        <v>643</v>
      </c>
    </row>
    <row r="10" spans="1:5" ht="20.149999999999999" customHeight="1">
      <c r="A10" s="398" t="s">
        <v>138</v>
      </c>
      <c r="B10" s="393" t="s">
        <v>644</v>
      </c>
    </row>
    <row r="11" spans="1:5" ht="29">
      <c r="A11" s="59" t="s">
        <v>281</v>
      </c>
      <c r="B11" s="51" t="s">
        <v>645</v>
      </c>
    </row>
    <row r="12" spans="1:5" ht="113.5" customHeight="1">
      <c r="A12" s="59" t="s">
        <v>283</v>
      </c>
      <c r="B12" s="59" t="s">
        <v>646</v>
      </c>
    </row>
    <row r="13" spans="1:5" ht="16" customHeight="1">
      <c r="A13" s="586" t="s">
        <v>285</v>
      </c>
      <c r="B13" s="391" t="s">
        <v>641</v>
      </c>
    </row>
    <row r="14" spans="1:5" ht="17.149999999999999" customHeight="1">
      <c r="A14" s="587"/>
      <c r="B14" s="392" t="s">
        <v>642</v>
      </c>
    </row>
    <row r="15" spans="1:5" ht="25" customHeight="1">
      <c r="A15" s="59" t="s">
        <v>521</v>
      </c>
      <c r="B15" s="29" t="s">
        <v>615</v>
      </c>
    </row>
    <row r="18" spans="2:2">
      <c r="B18" s="142"/>
    </row>
  </sheetData>
  <mergeCells count="3">
    <mergeCell ref="A13:A14"/>
    <mergeCell ref="A6:A7"/>
    <mergeCell ref="A8:A9"/>
  </mergeCells>
  <hyperlinks>
    <hyperlink ref="B9" r:id="rId1" xr:uid="{1B119512-6FE8-424B-89AF-0C1C8055EA6F}"/>
    <hyperlink ref="B8" r:id="rId2" display="Ministerio del Interior" xr:uid="{EC37EAEA-B375-466D-A537-B59FC8E61CC8}"/>
    <hyperlink ref="B7" r:id="rId3" xr:uid="{40FE3BEB-3A6C-45A6-9E14-9CDD47C0DCCD}"/>
    <hyperlink ref="B6" r:id="rId4" xr:uid="{D0403942-647C-4B4A-AFC4-67E8366E617C}"/>
    <hyperlink ref="B15" r:id="rId5" display="Ministerio del Interior" xr:uid="{44966240-9754-49A2-8B72-09103A4D9E87}"/>
    <hyperlink ref="B3" location="'4.Gráficas'!A7" display="Víctimas de trata con fines de matrimonio forzado" xr:uid="{069CE983-77A4-4B0A-A6D8-77DF46945DA0}"/>
    <hyperlink ref="B10" location="'4.Gráficas'!A40" display="Detenidos por trata para matrimonios forzados" xr:uid="{03414D48-13F2-4377-B837-FED7213D79E2}"/>
    <hyperlink ref="B14" r:id="rId6" xr:uid="{EB09F568-0163-4C5B-B807-92285DE2C586}"/>
    <hyperlink ref="B13" r:id="rId7" xr:uid="{0ACD4524-A39F-4578-AD12-0AA814168AC1}"/>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272AA-B7B9-4F69-B185-5BD3D61A4FD5}">
  <sheetPr>
    <tabColor theme="5" tint="0.79998168889431442"/>
  </sheetPr>
  <dimension ref="A1:Y178"/>
  <sheetViews>
    <sheetView topLeftCell="B146" zoomScale="60" zoomScaleNormal="60" workbookViewId="0">
      <selection activeCell="D160" sqref="D160"/>
    </sheetView>
  </sheetViews>
  <sheetFormatPr baseColWidth="10" defaultColWidth="11.453125" defaultRowHeight="15.5"/>
  <cols>
    <col min="1" max="1" width="22.54296875" style="5" customWidth="1"/>
    <col min="2" max="2" width="50.54296875" style="119" customWidth="1"/>
    <col min="3" max="3" width="24" style="91" customWidth="1"/>
    <col min="4" max="4" width="38.54296875" style="2" customWidth="1"/>
    <col min="5" max="18" width="9.54296875" style="9" customWidth="1"/>
    <col min="19" max="19" width="11.453125" style="1"/>
    <col min="20" max="20" width="14.7265625" style="1" customWidth="1"/>
    <col min="21" max="21" width="26" style="1" customWidth="1"/>
    <col min="22" max="16384" width="11.453125" style="1"/>
  </cols>
  <sheetData>
    <row r="1" spans="1:20" ht="30" customHeight="1">
      <c r="A1" s="89" t="s">
        <v>7</v>
      </c>
      <c r="B1" s="118"/>
      <c r="C1" s="153"/>
      <c r="D1" s="89"/>
      <c r="E1" s="89"/>
      <c r="F1" s="89"/>
      <c r="G1" s="89"/>
      <c r="H1" s="89"/>
      <c r="I1" s="89"/>
      <c r="J1" s="89"/>
      <c r="K1" s="89"/>
      <c r="L1" s="89"/>
      <c r="M1" s="89"/>
      <c r="N1" s="89"/>
      <c r="O1" s="89"/>
      <c r="P1" s="89"/>
      <c r="Q1" s="89"/>
      <c r="R1" s="89"/>
    </row>
    <row r="2" spans="1:20" s="91" customFormat="1" ht="18" customHeight="1">
      <c r="A2" s="242" t="s">
        <v>2</v>
      </c>
      <c r="B2" s="111" t="s">
        <v>4</v>
      </c>
      <c r="C2" s="111" t="s">
        <v>139</v>
      </c>
      <c r="D2" s="111"/>
      <c r="E2" s="111">
        <v>2010</v>
      </c>
      <c r="F2" s="111">
        <v>2011</v>
      </c>
      <c r="G2" s="111">
        <v>2012</v>
      </c>
      <c r="H2" s="111">
        <v>2013</v>
      </c>
      <c r="I2" s="111">
        <v>2014</v>
      </c>
      <c r="J2" s="111">
        <v>2015</v>
      </c>
      <c r="K2" s="111">
        <v>2016</v>
      </c>
      <c r="L2" s="111">
        <v>2017</v>
      </c>
      <c r="M2" s="111">
        <v>2018</v>
      </c>
      <c r="N2" s="111">
        <v>2019</v>
      </c>
      <c r="O2" s="111">
        <v>2020</v>
      </c>
      <c r="P2" s="111">
        <v>2021</v>
      </c>
      <c r="Q2" s="111">
        <v>2022</v>
      </c>
      <c r="R2" s="111">
        <v>2023</v>
      </c>
    </row>
    <row r="3" spans="1:20" ht="18" customHeight="1">
      <c r="A3" s="480" t="s">
        <v>8</v>
      </c>
      <c r="B3" s="486" t="s">
        <v>140</v>
      </c>
      <c r="C3" s="482" t="s">
        <v>141</v>
      </c>
      <c r="D3" s="193" t="s">
        <v>142</v>
      </c>
      <c r="E3" s="194"/>
      <c r="F3" s="194"/>
      <c r="G3" s="194"/>
      <c r="H3" s="194"/>
      <c r="I3" s="194"/>
      <c r="J3" s="194"/>
      <c r="K3" s="194"/>
      <c r="L3" s="194"/>
      <c r="M3" s="194"/>
      <c r="N3" s="195">
        <v>0.13800000000000001</v>
      </c>
      <c r="O3" s="194"/>
      <c r="P3" s="194"/>
      <c r="Q3" s="194"/>
      <c r="R3" s="194"/>
    </row>
    <row r="4" spans="1:20" ht="18" customHeight="1">
      <c r="A4" s="480"/>
      <c r="B4" s="486"/>
      <c r="C4" s="482"/>
      <c r="D4" s="196" t="s">
        <v>143</v>
      </c>
      <c r="E4" s="197"/>
      <c r="F4" s="197"/>
      <c r="G4" s="197"/>
      <c r="H4" s="197"/>
      <c r="I4" s="197"/>
      <c r="J4" s="197"/>
      <c r="K4" s="197"/>
      <c r="L4" s="197"/>
      <c r="M4" s="197"/>
      <c r="N4" s="198">
        <v>377255.97</v>
      </c>
      <c r="O4" s="197"/>
      <c r="P4" s="197"/>
      <c r="Q4" s="197"/>
      <c r="R4" s="197"/>
    </row>
    <row r="5" spans="1:20" s="91" customFormat="1" ht="18" customHeight="1">
      <c r="A5" s="480"/>
      <c r="B5" s="111" t="s">
        <v>4</v>
      </c>
      <c r="C5" s="111" t="s">
        <v>139</v>
      </c>
      <c r="D5" s="111"/>
      <c r="E5" s="111">
        <v>2010</v>
      </c>
      <c r="F5" s="111">
        <v>2011</v>
      </c>
      <c r="G5" s="111">
        <v>2012</v>
      </c>
      <c r="H5" s="111">
        <v>2013</v>
      </c>
      <c r="I5" s="111">
        <v>2014</v>
      </c>
      <c r="J5" s="111">
        <v>2015</v>
      </c>
      <c r="K5" s="111">
        <v>2016</v>
      </c>
      <c r="L5" s="111">
        <v>2017</v>
      </c>
      <c r="M5" s="111">
        <v>2018</v>
      </c>
      <c r="N5" s="111">
        <v>2019</v>
      </c>
      <c r="O5" s="111">
        <v>2020</v>
      </c>
      <c r="P5" s="111">
        <v>2021</v>
      </c>
      <c r="Q5" s="111">
        <v>2022</v>
      </c>
      <c r="R5" s="111">
        <v>2023</v>
      </c>
    </row>
    <row r="6" spans="1:20" ht="18" customHeight="1">
      <c r="A6" s="480"/>
      <c r="B6" s="486" t="s">
        <v>144</v>
      </c>
      <c r="C6" s="482" t="s">
        <v>141</v>
      </c>
      <c r="D6" s="193" t="s">
        <v>142</v>
      </c>
      <c r="E6" s="194"/>
      <c r="F6" s="194"/>
      <c r="G6" s="194"/>
      <c r="H6" s="194"/>
      <c r="I6" s="194"/>
      <c r="J6" s="194"/>
      <c r="K6" s="194"/>
      <c r="L6" s="194"/>
      <c r="M6" s="194"/>
      <c r="N6" s="195">
        <v>0.25900000000000001</v>
      </c>
      <c r="O6" s="194"/>
      <c r="P6" s="194"/>
      <c r="Q6" s="194"/>
      <c r="R6" s="194"/>
      <c r="S6" s="38"/>
    </row>
    <row r="7" spans="1:20" ht="18" customHeight="1">
      <c r="A7" s="480"/>
      <c r="B7" s="486"/>
      <c r="C7" s="482"/>
      <c r="D7" s="196" t="s">
        <v>143</v>
      </c>
      <c r="E7" s="197"/>
      <c r="F7" s="197"/>
      <c r="G7" s="197"/>
      <c r="H7" s="197"/>
      <c r="I7" s="197"/>
      <c r="J7" s="197"/>
      <c r="K7" s="197"/>
      <c r="L7" s="197"/>
      <c r="M7" s="197"/>
      <c r="N7" s="198">
        <v>751609.9709999999</v>
      </c>
      <c r="O7" s="197"/>
      <c r="P7" s="197"/>
      <c r="Q7" s="197"/>
      <c r="R7" s="197"/>
    </row>
    <row r="8" spans="1:20" ht="18" customHeight="1">
      <c r="A8" s="480"/>
      <c r="B8" s="111" t="s">
        <v>4</v>
      </c>
      <c r="C8" s="111" t="s">
        <v>139</v>
      </c>
      <c r="D8" s="111"/>
      <c r="E8" s="111">
        <v>2010</v>
      </c>
      <c r="F8" s="111">
        <v>2011</v>
      </c>
      <c r="G8" s="111">
        <v>2012</v>
      </c>
      <c r="H8" s="111">
        <v>2013</v>
      </c>
      <c r="I8" s="111">
        <v>2014</v>
      </c>
      <c r="J8" s="111">
        <v>2015</v>
      </c>
      <c r="K8" s="111">
        <v>2016</v>
      </c>
      <c r="L8" s="111">
        <v>2017</v>
      </c>
      <c r="M8" s="111">
        <v>2018</v>
      </c>
      <c r="N8" s="111">
        <v>2019</v>
      </c>
      <c r="O8" s="111">
        <v>2020</v>
      </c>
      <c r="P8" s="111">
        <v>2021</v>
      </c>
      <c r="Q8" s="111">
        <v>2022</v>
      </c>
      <c r="R8" s="111">
        <v>2023</v>
      </c>
    </row>
    <row r="9" spans="1:20" ht="18" customHeight="1">
      <c r="A9" s="480"/>
      <c r="B9" s="486" t="s">
        <v>145</v>
      </c>
      <c r="C9" s="482" t="s">
        <v>141</v>
      </c>
      <c r="D9" s="193" t="s">
        <v>142</v>
      </c>
      <c r="E9" s="194"/>
      <c r="F9" s="194"/>
      <c r="G9" s="194"/>
      <c r="H9" s="194"/>
      <c r="I9" s="194"/>
      <c r="J9" s="194"/>
      <c r="K9" s="194"/>
      <c r="L9" s="194"/>
      <c r="M9" s="194"/>
      <c r="N9" s="195">
        <v>0.28599999999999998</v>
      </c>
      <c r="O9" s="194"/>
      <c r="P9" s="194"/>
      <c r="Q9" s="194"/>
      <c r="R9" s="194"/>
    </row>
    <row r="10" spans="1:20" ht="18" customHeight="1">
      <c r="A10" s="480"/>
      <c r="B10" s="486"/>
      <c r="C10" s="482"/>
      <c r="D10" s="196" t="s">
        <v>143</v>
      </c>
      <c r="E10" s="197"/>
      <c r="F10" s="197"/>
      <c r="G10" s="197"/>
      <c r="H10" s="197"/>
      <c r="I10" s="197"/>
      <c r="J10" s="197"/>
      <c r="K10" s="197"/>
      <c r="L10" s="197"/>
      <c r="M10" s="197"/>
      <c r="N10" s="198">
        <v>829963.13400000008</v>
      </c>
      <c r="O10" s="197"/>
      <c r="P10" s="197"/>
      <c r="Q10" s="197"/>
      <c r="R10" s="197"/>
      <c r="T10" s="28"/>
    </row>
    <row r="11" spans="1:20" s="91" customFormat="1" ht="18" customHeight="1">
      <c r="A11" s="480"/>
      <c r="B11" s="111" t="s">
        <v>4</v>
      </c>
      <c r="C11" s="111" t="s">
        <v>139</v>
      </c>
      <c r="D11" s="111"/>
      <c r="E11" s="111">
        <v>2010</v>
      </c>
      <c r="F11" s="111">
        <v>2011</v>
      </c>
      <c r="G11" s="111">
        <v>2012</v>
      </c>
      <c r="H11" s="111">
        <v>2013</v>
      </c>
      <c r="I11" s="111">
        <v>2014</v>
      </c>
      <c r="J11" s="111">
        <v>2015</v>
      </c>
      <c r="K11" s="111">
        <v>2016</v>
      </c>
      <c r="L11" s="111">
        <v>2017</v>
      </c>
      <c r="M11" s="111">
        <v>2018</v>
      </c>
      <c r="N11" s="111">
        <v>2019</v>
      </c>
      <c r="O11" s="111">
        <v>2020</v>
      </c>
      <c r="P11" s="111">
        <v>2021</v>
      </c>
      <c r="Q11" s="111">
        <v>2022</v>
      </c>
      <c r="R11" s="111">
        <v>2023</v>
      </c>
    </row>
    <row r="12" spans="1:20" ht="18" customHeight="1">
      <c r="A12" s="480"/>
      <c r="B12" s="486" t="s">
        <v>146</v>
      </c>
      <c r="C12" s="482" t="s">
        <v>141</v>
      </c>
      <c r="D12" s="193" t="s">
        <v>142</v>
      </c>
      <c r="E12" s="194"/>
      <c r="F12" s="194"/>
      <c r="G12" s="194"/>
      <c r="H12" s="194"/>
      <c r="I12" s="194"/>
      <c r="J12" s="194"/>
      <c r="K12" s="194"/>
      <c r="L12" s="194"/>
      <c r="M12" s="194"/>
      <c r="N12" s="195">
        <v>0.10100000000000001</v>
      </c>
      <c r="O12" s="194"/>
      <c r="P12" s="194"/>
      <c r="Q12" s="194"/>
      <c r="R12" s="194"/>
    </row>
    <row r="13" spans="1:20" ht="18" customHeight="1">
      <c r="A13" s="480"/>
      <c r="B13" s="486"/>
      <c r="C13" s="482"/>
      <c r="D13" s="196" t="s">
        <v>143</v>
      </c>
      <c r="E13" s="197"/>
      <c r="F13" s="197"/>
      <c r="G13" s="197"/>
      <c r="H13" s="197"/>
      <c r="I13" s="197"/>
      <c r="J13" s="197"/>
      <c r="K13" s="197"/>
      <c r="L13" s="197"/>
      <c r="M13" s="197"/>
      <c r="N13" s="198">
        <v>293098.86900000001</v>
      </c>
      <c r="O13" s="197"/>
      <c r="P13" s="197"/>
      <c r="Q13" s="197"/>
      <c r="R13" s="197"/>
    </row>
    <row r="14" spans="1:20" s="91" customFormat="1" ht="18" customHeight="1">
      <c r="A14" s="480"/>
      <c r="B14" s="111" t="s">
        <v>4</v>
      </c>
      <c r="C14" s="111" t="s">
        <v>139</v>
      </c>
      <c r="D14" s="111"/>
      <c r="E14" s="111">
        <v>2010</v>
      </c>
      <c r="F14" s="111">
        <v>2011</v>
      </c>
      <c r="G14" s="111">
        <v>2012</v>
      </c>
      <c r="H14" s="111">
        <v>2013</v>
      </c>
      <c r="I14" s="111">
        <v>2014</v>
      </c>
      <c r="J14" s="111">
        <v>2015</v>
      </c>
      <c r="K14" s="111">
        <v>2016</v>
      </c>
      <c r="L14" s="111">
        <v>2017</v>
      </c>
      <c r="M14" s="111">
        <v>2018</v>
      </c>
      <c r="N14" s="111">
        <v>2019</v>
      </c>
      <c r="O14" s="111">
        <v>2020</v>
      </c>
      <c r="P14" s="111">
        <v>2021</v>
      </c>
      <c r="Q14" s="111">
        <v>2022</v>
      </c>
      <c r="R14" s="111">
        <v>2023</v>
      </c>
    </row>
    <row r="15" spans="1:20" ht="18" customHeight="1">
      <c r="A15" s="480"/>
      <c r="B15" s="486" t="s">
        <v>147</v>
      </c>
      <c r="C15" s="482" t="s">
        <v>141</v>
      </c>
      <c r="D15" s="193" t="s">
        <v>142</v>
      </c>
      <c r="E15" s="194"/>
      <c r="F15" s="194"/>
      <c r="G15" s="194"/>
      <c r="H15" s="194"/>
      <c r="I15" s="194"/>
      <c r="J15" s="194"/>
      <c r="K15" s="194"/>
      <c r="L15" s="194"/>
      <c r="M15" s="194"/>
      <c r="N15" s="195">
        <v>0.34899999999999998</v>
      </c>
      <c r="O15" s="194"/>
      <c r="P15" s="194"/>
      <c r="Q15" s="194"/>
      <c r="R15" s="194"/>
    </row>
    <row r="16" spans="1:20" ht="18" customHeight="1" thickBot="1">
      <c r="A16" s="480"/>
      <c r="B16" s="486"/>
      <c r="C16" s="482"/>
      <c r="D16" s="196" t="s">
        <v>143</v>
      </c>
      <c r="E16" s="197"/>
      <c r="F16" s="197"/>
      <c r="G16" s="197"/>
      <c r="H16" s="197"/>
      <c r="I16" s="197"/>
      <c r="J16" s="197"/>
      <c r="K16" s="197"/>
      <c r="L16" s="197"/>
      <c r="M16" s="197"/>
      <c r="N16" s="198">
        <v>1012787.181</v>
      </c>
      <c r="O16" s="197"/>
      <c r="P16" s="197"/>
      <c r="Q16" s="197"/>
      <c r="R16" s="197"/>
    </row>
    <row r="17" spans="1:22" s="91" customFormat="1" ht="18" customHeight="1">
      <c r="A17" s="113" t="s">
        <v>2</v>
      </c>
      <c r="B17" s="110" t="s">
        <v>4</v>
      </c>
      <c r="C17" s="110" t="s">
        <v>139</v>
      </c>
      <c r="D17" s="110"/>
      <c r="E17" s="110">
        <v>2010</v>
      </c>
      <c r="F17" s="110">
        <v>2011</v>
      </c>
      <c r="G17" s="110">
        <v>2012</v>
      </c>
      <c r="H17" s="110">
        <v>2013</v>
      </c>
      <c r="I17" s="110">
        <v>2014</v>
      </c>
      <c r="J17" s="110">
        <v>2015</v>
      </c>
      <c r="K17" s="110">
        <v>2016</v>
      </c>
      <c r="L17" s="110">
        <v>2017</v>
      </c>
      <c r="M17" s="110">
        <v>2018</v>
      </c>
      <c r="N17" s="110">
        <v>2019</v>
      </c>
      <c r="O17" s="110">
        <v>2020</v>
      </c>
      <c r="P17" s="110">
        <v>2021</v>
      </c>
      <c r="Q17" s="110">
        <v>2022</v>
      </c>
      <c r="R17" s="192">
        <v>2023</v>
      </c>
    </row>
    <row r="18" spans="1:22" s="441" customFormat="1" ht="18" customHeight="1">
      <c r="A18" s="487" t="s">
        <v>19</v>
      </c>
      <c r="B18" s="484" t="s">
        <v>148</v>
      </c>
      <c r="C18" s="438" t="s">
        <v>141</v>
      </c>
      <c r="D18" s="439" t="s">
        <v>149</v>
      </c>
      <c r="E18" s="440">
        <v>7</v>
      </c>
      <c r="F18" s="440">
        <v>9</v>
      </c>
      <c r="G18" s="440">
        <v>6</v>
      </c>
      <c r="H18" s="440">
        <v>9</v>
      </c>
      <c r="I18" s="440">
        <v>7</v>
      </c>
      <c r="J18" s="440">
        <v>4</v>
      </c>
      <c r="K18" s="440">
        <v>3</v>
      </c>
      <c r="L18" s="440">
        <v>7</v>
      </c>
      <c r="M18" s="440">
        <v>5</v>
      </c>
      <c r="N18" s="440">
        <v>6</v>
      </c>
      <c r="O18" s="440">
        <v>3</v>
      </c>
      <c r="P18" s="440">
        <v>7</v>
      </c>
      <c r="Q18" s="440">
        <v>7</v>
      </c>
      <c r="R18" s="440">
        <v>7</v>
      </c>
    </row>
    <row r="19" spans="1:22" s="441" customFormat="1" ht="18" customHeight="1">
      <c r="A19" s="487"/>
      <c r="B19" s="484"/>
      <c r="C19" s="485" t="s">
        <v>150</v>
      </c>
      <c r="D19" s="439" t="s">
        <v>149</v>
      </c>
      <c r="E19" s="440"/>
      <c r="F19" s="440"/>
      <c r="G19" s="440"/>
      <c r="H19" s="440"/>
      <c r="I19" s="440"/>
      <c r="J19" s="440"/>
      <c r="K19" s="440"/>
      <c r="L19" s="440">
        <v>1</v>
      </c>
      <c r="M19" s="440">
        <v>4</v>
      </c>
      <c r="N19" s="440">
        <v>3</v>
      </c>
      <c r="O19" s="440">
        <v>0</v>
      </c>
      <c r="P19" s="440">
        <v>2</v>
      </c>
      <c r="Q19" s="440">
        <v>3</v>
      </c>
      <c r="R19" s="440">
        <v>4</v>
      </c>
    </row>
    <row r="20" spans="1:22" s="441" customFormat="1" ht="18" customHeight="1">
      <c r="A20" s="487"/>
      <c r="B20" s="484"/>
      <c r="C20" s="485"/>
      <c r="D20" s="442" t="s">
        <v>151</v>
      </c>
      <c r="E20" s="440"/>
      <c r="F20" s="440"/>
      <c r="G20" s="440"/>
      <c r="H20" s="440"/>
      <c r="I20" s="440"/>
      <c r="J20" s="440"/>
      <c r="K20" s="440"/>
      <c r="L20" s="443">
        <v>0.14280000000000001</v>
      </c>
      <c r="M20" s="443">
        <v>0.8</v>
      </c>
      <c r="N20" s="443">
        <v>0.5</v>
      </c>
      <c r="O20" s="220">
        <v>0</v>
      </c>
      <c r="P20" s="220">
        <v>0.2857142857142857</v>
      </c>
      <c r="Q20" s="220">
        <v>0.42857142857142855</v>
      </c>
      <c r="R20" s="220">
        <v>0.5714285714285714</v>
      </c>
    </row>
    <row r="21" spans="1:22" s="91" customFormat="1" ht="18" customHeight="1">
      <c r="A21" s="480"/>
      <c r="B21" s="111" t="s">
        <v>4</v>
      </c>
      <c r="C21" s="111" t="s">
        <v>139</v>
      </c>
      <c r="D21" s="111"/>
      <c r="E21" s="111">
        <v>2010</v>
      </c>
      <c r="F21" s="111">
        <v>2011</v>
      </c>
      <c r="G21" s="111">
        <v>2012</v>
      </c>
      <c r="H21" s="111">
        <v>2013</v>
      </c>
      <c r="I21" s="111">
        <v>2014</v>
      </c>
      <c r="J21" s="111">
        <v>2015</v>
      </c>
      <c r="K21" s="111">
        <v>2016</v>
      </c>
      <c r="L21" s="111">
        <v>2017</v>
      </c>
      <c r="M21" s="111">
        <v>2018</v>
      </c>
      <c r="N21" s="111">
        <v>2019</v>
      </c>
      <c r="O21" s="111">
        <v>2020</v>
      </c>
      <c r="P21" s="111">
        <v>2021</v>
      </c>
      <c r="Q21" s="111">
        <v>2022</v>
      </c>
      <c r="R21" s="111">
        <v>2023</v>
      </c>
    </row>
    <row r="22" spans="1:22" s="445" customFormat="1" ht="18" customHeight="1">
      <c r="A22" s="480"/>
      <c r="B22" s="486" t="s">
        <v>152</v>
      </c>
      <c r="C22" s="438" t="s">
        <v>141</v>
      </c>
      <c r="D22" s="439" t="s">
        <v>149</v>
      </c>
      <c r="E22" s="444">
        <v>0</v>
      </c>
      <c r="F22" s="444">
        <v>0</v>
      </c>
      <c r="G22" s="444">
        <v>0</v>
      </c>
      <c r="H22" s="444">
        <v>6</v>
      </c>
      <c r="I22" s="444">
        <v>7</v>
      </c>
      <c r="J22" s="444">
        <v>2</v>
      </c>
      <c r="K22" s="444">
        <v>0</v>
      </c>
      <c r="L22" s="444">
        <v>3</v>
      </c>
      <c r="M22" s="444">
        <v>3</v>
      </c>
      <c r="N22" s="444">
        <v>5</v>
      </c>
      <c r="O22" s="444">
        <v>2</v>
      </c>
      <c r="P22" s="444">
        <v>1</v>
      </c>
      <c r="Q22" s="444">
        <v>5</v>
      </c>
      <c r="R22" s="444">
        <v>6</v>
      </c>
      <c r="S22" s="441"/>
    </row>
    <row r="23" spans="1:22" s="91" customFormat="1" ht="18" customHeight="1">
      <c r="A23" s="480"/>
      <c r="B23" s="486"/>
      <c r="C23" s="488" t="s">
        <v>150</v>
      </c>
      <c r="D23" s="201" t="s">
        <v>149</v>
      </c>
      <c r="E23" s="205"/>
      <c r="F23" s="205"/>
      <c r="G23" s="205"/>
      <c r="H23" s="205"/>
      <c r="I23" s="205"/>
      <c r="J23" s="205"/>
      <c r="K23" s="205"/>
      <c r="L23" s="205">
        <v>0</v>
      </c>
      <c r="M23" s="205">
        <v>3</v>
      </c>
      <c r="N23" s="205">
        <v>1</v>
      </c>
      <c r="O23" s="205">
        <v>0</v>
      </c>
      <c r="P23" s="205">
        <v>0</v>
      </c>
      <c r="Q23" s="205">
        <v>1</v>
      </c>
      <c r="R23" s="205">
        <v>4</v>
      </c>
      <c r="S23" s="1"/>
    </row>
    <row r="24" spans="1:22" s="91" customFormat="1" ht="18" customHeight="1">
      <c r="A24" s="480"/>
      <c r="B24" s="486"/>
      <c r="C24" s="488"/>
      <c r="D24" s="202" t="s">
        <v>151</v>
      </c>
      <c r="E24" s="205"/>
      <c r="F24" s="205"/>
      <c r="G24" s="205"/>
      <c r="H24" s="205"/>
      <c r="I24" s="205"/>
      <c r="J24" s="205"/>
      <c r="K24" s="205"/>
      <c r="L24" s="204">
        <v>0</v>
      </c>
      <c r="M24" s="206">
        <v>1</v>
      </c>
      <c r="N24" s="206">
        <v>0.2</v>
      </c>
      <c r="O24" s="204">
        <v>0</v>
      </c>
      <c r="P24" s="204">
        <v>0</v>
      </c>
      <c r="Q24" s="204">
        <v>0.2</v>
      </c>
      <c r="R24" s="204">
        <v>0.67</v>
      </c>
      <c r="S24" s="1"/>
      <c r="U24" s="136"/>
      <c r="V24" s="136"/>
    </row>
    <row r="25" spans="1:22" s="91" customFormat="1" ht="18" customHeight="1">
      <c r="A25" s="480"/>
      <c r="B25" s="111" t="s">
        <v>4</v>
      </c>
      <c r="C25" s="111" t="s">
        <v>139</v>
      </c>
      <c r="D25" s="111"/>
      <c r="E25" s="111">
        <v>2010</v>
      </c>
      <c r="F25" s="111">
        <v>2011</v>
      </c>
      <c r="G25" s="111">
        <v>2012</v>
      </c>
      <c r="H25" s="111">
        <v>2013</v>
      </c>
      <c r="I25" s="111">
        <v>2014</v>
      </c>
      <c r="J25" s="111">
        <v>2015</v>
      </c>
      <c r="K25" s="111">
        <v>2016</v>
      </c>
      <c r="L25" s="111">
        <v>2017</v>
      </c>
      <c r="M25" s="111">
        <v>2018</v>
      </c>
      <c r="N25" s="111">
        <v>2019</v>
      </c>
      <c r="O25" s="111">
        <v>2020</v>
      </c>
      <c r="P25" s="111">
        <v>2021</v>
      </c>
      <c r="Q25" s="111">
        <v>2022</v>
      </c>
      <c r="R25" s="111">
        <v>2023</v>
      </c>
    </row>
    <row r="26" spans="1:22" s="441" customFormat="1" ht="18" customHeight="1">
      <c r="A26" s="487"/>
      <c r="B26" s="484" t="s">
        <v>153</v>
      </c>
      <c r="C26" s="438" t="s">
        <v>141</v>
      </c>
      <c r="D26" s="439" t="s">
        <v>149</v>
      </c>
      <c r="E26" s="440"/>
      <c r="F26" s="440"/>
      <c r="G26" s="440"/>
      <c r="H26" s="440">
        <v>0</v>
      </c>
      <c r="I26" s="440">
        <v>2</v>
      </c>
      <c r="J26" s="440">
        <v>0</v>
      </c>
      <c r="K26" s="440">
        <v>0</v>
      </c>
      <c r="L26" s="440">
        <v>2</v>
      </c>
      <c r="M26" s="440">
        <v>2</v>
      </c>
      <c r="N26" s="440">
        <v>0</v>
      </c>
      <c r="O26" s="440">
        <v>0</v>
      </c>
      <c r="P26" s="440">
        <v>2</v>
      </c>
      <c r="Q26" s="440">
        <v>1</v>
      </c>
      <c r="R26" s="440">
        <v>1</v>
      </c>
    </row>
    <row r="27" spans="1:22" s="441" customFormat="1" ht="18" customHeight="1">
      <c r="A27" s="487"/>
      <c r="B27" s="484"/>
      <c r="C27" s="485" t="s">
        <v>150</v>
      </c>
      <c r="D27" s="439" t="s">
        <v>149</v>
      </c>
      <c r="E27" s="440"/>
      <c r="F27" s="440"/>
      <c r="G27" s="440"/>
      <c r="H27" s="440"/>
      <c r="I27" s="440"/>
      <c r="J27" s="440"/>
      <c r="K27" s="440"/>
      <c r="L27" s="440">
        <v>0</v>
      </c>
      <c r="M27" s="440">
        <v>0</v>
      </c>
      <c r="N27" s="440">
        <v>0</v>
      </c>
      <c r="O27" s="440">
        <v>0</v>
      </c>
      <c r="P27" s="440">
        <v>1</v>
      </c>
      <c r="Q27" s="440">
        <v>0</v>
      </c>
      <c r="R27" s="440">
        <v>1</v>
      </c>
    </row>
    <row r="28" spans="1:22" s="441" customFormat="1" ht="18" customHeight="1">
      <c r="A28" s="487"/>
      <c r="B28" s="484"/>
      <c r="C28" s="485"/>
      <c r="D28" s="442" t="s">
        <v>151</v>
      </c>
      <c r="E28" s="440"/>
      <c r="F28" s="440"/>
      <c r="G28" s="440"/>
      <c r="H28" s="440"/>
      <c r="I28" s="440"/>
      <c r="J28" s="440"/>
      <c r="K28" s="440"/>
      <c r="L28" s="443">
        <v>0</v>
      </c>
      <c r="M28" s="443">
        <v>0</v>
      </c>
      <c r="N28" s="443">
        <v>0</v>
      </c>
      <c r="O28" s="443">
        <v>0</v>
      </c>
      <c r="P28" s="443">
        <v>0.5</v>
      </c>
      <c r="Q28" s="443">
        <v>0</v>
      </c>
      <c r="R28" s="443">
        <v>1</v>
      </c>
    </row>
    <row r="29" spans="1:22" s="91" customFormat="1" ht="18" customHeight="1">
      <c r="A29" s="480"/>
      <c r="B29" s="111" t="s">
        <v>4</v>
      </c>
      <c r="C29" s="111" t="s">
        <v>139</v>
      </c>
      <c r="D29" s="111"/>
      <c r="E29" s="111">
        <v>2010</v>
      </c>
      <c r="F29" s="111">
        <v>2011</v>
      </c>
      <c r="G29" s="111">
        <v>2012</v>
      </c>
      <c r="H29" s="111">
        <v>2013</v>
      </c>
      <c r="I29" s="111">
        <v>2014</v>
      </c>
      <c r="J29" s="111">
        <v>2015</v>
      </c>
      <c r="K29" s="111">
        <v>2016</v>
      </c>
      <c r="L29" s="111">
        <v>2017</v>
      </c>
      <c r="M29" s="111">
        <v>2018</v>
      </c>
      <c r="N29" s="111">
        <v>2019</v>
      </c>
      <c r="O29" s="111">
        <v>2020</v>
      </c>
      <c r="P29" s="111">
        <v>2021</v>
      </c>
      <c r="Q29" s="111">
        <v>2022</v>
      </c>
      <c r="R29" s="111">
        <v>2023</v>
      </c>
    </row>
    <row r="30" spans="1:22" ht="18" customHeight="1">
      <c r="A30" s="480"/>
      <c r="B30" s="483" t="s">
        <v>154</v>
      </c>
      <c r="C30" s="482" t="s">
        <v>141</v>
      </c>
      <c r="D30" s="196" t="s">
        <v>155</v>
      </c>
      <c r="E30" s="200">
        <v>5</v>
      </c>
      <c r="F30" s="200">
        <v>9</v>
      </c>
      <c r="G30" s="200">
        <v>6</v>
      </c>
      <c r="H30" s="200">
        <v>9</v>
      </c>
      <c r="I30" s="200">
        <v>7</v>
      </c>
      <c r="J30" s="200">
        <v>4</v>
      </c>
      <c r="K30" s="200">
        <v>3</v>
      </c>
      <c r="L30" s="200">
        <v>7</v>
      </c>
      <c r="M30" s="200">
        <v>5</v>
      </c>
      <c r="N30" s="200">
        <v>6</v>
      </c>
      <c r="O30" s="200">
        <v>3</v>
      </c>
      <c r="P30" s="200">
        <v>7</v>
      </c>
      <c r="Q30" s="200">
        <v>7</v>
      </c>
      <c r="R30" s="200">
        <v>7</v>
      </c>
    </row>
    <row r="31" spans="1:22" ht="18" customHeight="1">
      <c r="A31" s="480"/>
      <c r="B31" s="483"/>
      <c r="C31" s="482"/>
      <c r="D31" s="196" t="s">
        <v>156</v>
      </c>
      <c r="E31" s="207">
        <v>2</v>
      </c>
      <c r="F31" s="207">
        <v>6</v>
      </c>
      <c r="G31" s="207">
        <v>6</v>
      </c>
      <c r="H31" s="207">
        <v>8</v>
      </c>
      <c r="I31" s="207">
        <v>5</v>
      </c>
      <c r="J31" s="207">
        <v>2</v>
      </c>
      <c r="K31" s="207">
        <v>2</v>
      </c>
      <c r="L31" s="207">
        <v>4</v>
      </c>
      <c r="M31" s="207">
        <v>4</v>
      </c>
      <c r="N31" s="207">
        <v>4</v>
      </c>
      <c r="O31" s="207">
        <v>2</v>
      </c>
      <c r="P31" s="207">
        <v>7</v>
      </c>
      <c r="Q31" s="207">
        <v>3</v>
      </c>
      <c r="R31" s="207">
        <v>3</v>
      </c>
    </row>
    <row r="32" spans="1:22" ht="18" customHeight="1">
      <c r="A32" s="480"/>
      <c r="B32" s="483"/>
      <c r="C32" s="482"/>
      <c r="D32" s="196" t="s">
        <v>158</v>
      </c>
      <c r="E32" s="207">
        <v>3</v>
      </c>
      <c r="F32" s="207">
        <v>3</v>
      </c>
      <c r="G32" s="207">
        <v>0</v>
      </c>
      <c r="H32" s="207">
        <v>1</v>
      </c>
      <c r="I32" s="207">
        <v>2</v>
      </c>
      <c r="J32" s="207">
        <v>2</v>
      </c>
      <c r="K32" s="207">
        <v>1</v>
      </c>
      <c r="L32" s="207">
        <v>3</v>
      </c>
      <c r="M32" s="207">
        <v>1</v>
      </c>
      <c r="N32" s="207">
        <v>2</v>
      </c>
      <c r="O32" s="207">
        <v>1</v>
      </c>
      <c r="P32" s="207">
        <v>0</v>
      </c>
      <c r="Q32" s="207">
        <v>4</v>
      </c>
      <c r="R32" s="207">
        <v>4</v>
      </c>
    </row>
    <row r="33" spans="1:21" ht="18" customHeight="1">
      <c r="A33" s="480"/>
      <c r="B33" s="483"/>
      <c r="C33" s="482"/>
      <c r="D33" s="196" t="s">
        <v>159</v>
      </c>
      <c r="E33" s="207">
        <v>0</v>
      </c>
      <c r="F33" s="207">
        <v>0</v>
      </c>
      <c r="G33" s="207">
        <v>0</v>
      </c>
      <c r="H33" s="207">
        <v>0</v>
      </c>
      <c r="I33" s="207">
        <v>0</v>
      </c>
      <c r="J33" s="207">
        <v>0</v>
      </c>
      <c r="K33" s="207">
        <v>0</v>
      </c>
      <c r="L33" s="207">
        <v>0</v>
      </c>
      <c r="M33" s="207">
        <v>0</v>
      </c>
      <c r="N33" s="207">
        <v>0</v>
      </c>
      <c r="O33" s="207">
        <v>0</v>
      </c>
      <c r="P33" s="207">
        <v>0</v>
      </c>
      <c r="Q33" s="207">
        <v>0</v>
      </c>
      <c r="R33" s="207">
        <v>0</v>
      </c>
    </row>
    <row r="34" spans="1:21" ht="18" customHeight="1">
      <c r="A34" s="480"/>
      <c r="B34" s="483"/>
      <c r="C34" s="482"/>
      <c r="D34" s="193" t="s">
        <v>160</v>
      </c>
      <c r="E34" s="208">
        <v>0.4</v>
      </c>
      <c r="F34" s="195">
        <v>0.66666666666666663</v>
      </c>
      <c r="G34" s="195">
        <v>1</v>
      </c>
      <c r="H34" s="195">
        <v>0.88888888888888884</v>
      </c>
      <c r="I34" s="195">
        <v>0.7142857142857143</v>
      </c>
      <c r="J34" s="195">
        <v>0.5</v>
      </c>
      <c r="K34" s="195">
        <v>0.66666666666666663</v>
      </c>
      <c r="L34" s="195">
        <v>0.5714285714285714</v>
      </c>
      <c r="M34" s="195">
        <v>0.8</v>
      </c>
      <c r="N34" s="195">
        <v>0.66666666666666663</v>
      </c>
      <c r="O34" s="195">
        <v>0.66666666666666663</v>
      </c>
      <c r="P34" s="195">
        <v>1</v>
      </c>
      <c r="Q34" s="195">
        <v>0.42857142857142855</v>
      </c>
      <c r="R34" s="195">
        <v>0.42857142857142855</v>
      </c>
      <c r="S34" s="195"/>
    </row>
    <row r="35" spans="1:21" s="91" customFormat="1" ht="18" customHeight="1">
      <c r="A35" s="480"/>
      <c r="B35" s="111" t="s">
        <v>4</v>
      </c>
      <c r="C35" s="111" t="s">
        <v>139</v>
      </c>
      <c r="D35" s="111"/>
      <c r="E35" s="111">
        <v>2010</v>
      </c>
      <c r="F35" s="111">
        <v>2011</v>
      </c>
      <c r="G35" s="111">
        <v>2012</v>
      </c>
      <c r="H35" s="111">
        <v>2013</v>
      </c>
      <c r="I35" s="111">
        <v>2014</v>
      </c>
      <c r="J35" s="111">
        <v>2015</v>
      </c>
      <c r="K35" s="111">
        <v>2016</v>
      </c>
      <c r="L35" s="111">
        <v>2017</v>
      </c>
      <c r="M35" s="111">
        <v>2018</v>
      </c>
      <c r="N35" s="111">
        <v>2019</v>
      </c>
      <c r="O35" s="111">
        <v>2020</v>
      </c>
      <c r="P35" s="111">
        <v>2021</v>
      </c>
      <c r="Q35" s="111">
        <v>2022</v>
      </c>
      <c r="R35" s="111">
        <v>2023</v>
      </c>
    </row>
    <row r="36" spans="1:21" ht="18" customHeight="1">
      <c r="A36" s="480"/>
      <c r="B36" s="486" t="s">
        <v>161</v>
      </c>
      <c r="C36" s="482" t="s">
        <v>141</v>
      </c>
      <c r="D36" s="196" t="s">
        <v>155</v>
      </c>
      <c r="E36" s="200">
        <v>5</v>
      </c>
      <c r="F36" s="200">
        <v>9</v>
      </c>
      <c r="G36" s="200">
        <v>6</v>
      </c>
      <c r="H36" s="200">
        <v>9</v>
      </c>
      <c r="I36" s="200">
        <v>7</v>
      </c>
      <c r="J36" s="200">
        <v>4</v>
      </c>
      <c r="K36" s="200">
        <v>3</v>
      </c>
      <c r="L36" s="200">
        <v>7</v>
      </c>
      <c r="M36" s="200">
        <v>5</v>
      </c>
      <c r="N36" s="200">
        <v>6</v>
      </c>
      <c r="O36" s="200">
        <v>3</v>
      </c>
      <c r="P36" s="200">
        <v>7</v>
      </c>
      <c r="Q36" s="200">
        <v>7</v>
      </c>
      <c r="R36" s="200">
        <v>7</v>
      </c>
    </row>
    <row r="37" spans="1:21" ht="18" customHeight="1">
      <c r="A37" s="480"/>
      <c r="B37" s="486"/>
      <c r="C37" s="482"/>
      <c r="D37" s="196" t="s">
        <v>162</v>
      </c>
      <c r="E37" s="209">
        <v>2</v>
      </c>
      <c r="F37" s="209">
        <v>2</v>
      </c>
      <c r="G37" s="209">
        <v>1</v>
      </c>
      <c r="H37" s="209">
        <v>2</v>
      </c>
      <c r="I37" s="209">
        <v>5</v>
      </c>
      <c r="J37" s="209">
        <v>2</v>
      </c>
      <c r="K37" s="209">
        <v>2</v>
      </c>
      <c r="L37" s="209">
        <v>2</v>
      </c>
      <c r="M37" s="209">
        <v>1</v>
      </c>
      <c r="N37" s="209" t="s">
        <v>157</v>
      </c>
      <c r="O37" s="209">
        <v>1</v>
      </c>
      <c r="P37" s="209">
        <v>2</v>
      </c>
      <c r="Q37" s="209">
        <v>3</v>
      </c>
      <c r="R37" s="209">
        <v>2</v>
      </c>
    </row>
    <row r="38" spans="1:21" ht="18" customHeight="1">
      <c r="A38" s="480"/>
      <c r="B38" s="486"/>
      <c r="C38" s="482"/>
      <c r="D38" s="196" t="s">
        <v>163</v>
      </c>
      <c r="E38" s="209">
        <v>5</v>
      </c>
      <c r="F38" s="209">
        <v>7</v>
      </c>
      <c r="G38" s="209">
        <v>5</v>
      </c>
      <c r="H38" s="209">
        <v>7</v>
      </c>
      <c r="I38" s="209">
        <v>2</v>
      </c>
      <c r="J38" s="209">
        <v>2</v>
      </c>
      <c r="K38" s="209">
        <v>1</v>
      </c>
      <c r="L38" s="209">
        <v>5</v>
      </c>
      <c r="M38" s="209">
        <v>4</v>
      </c>
      <c r="N38" s="209">
        <v>6</v>
      </c>
      <c r="O38" s="209">
        <v>2</v>
      </c>
      <c r="P38" s="209">
        <v>5</v>
      </c>
      <c r="Q38" s="209">
        <v>4</v>
      </c>
      <c r="R38" s="209">
        <v>5</v>
      </c>
    </row>
    <row r="39" spans="1:21" ht="18" customHeight="1">
      <c r="A39" s="480"/>
      <c r="B39" s="486"/>
      <c r="C39" s="482"/>
      <c r="D39" s="193" t="s">
        <v>164</v>
      </c>
      <c r="E39" s="195">
        <v>0.7142857142857143</v>
      </c>
      <c r="F39" s="195">
        <v>0.77777777777777779</v>
      </c>
      <c r="G39" s="195">
        <v>0.83333333333333337</v>
      </c>
      <c r="H39" s="195">
        <v>0.77777777777777779</v>
      </c>
      <c r="I39" s="195">
        <v>0.2857142857142857</v>
      </c>
      <c r="J39" s="195">
        <v>0.5</v>
      </c>
      <c r="K39" s="195">
        <v>0.33333333333333331</v>
      </c>
      <c r="L39" s="195">
        <v>0.7142857142857143</v>
      </c>
      <c r="M39" s="195">
        <v>0.8</v>
      </c>
      <c r="N39" s="195">
        <v>1</v>
      </c>
      <c r="O39" s="195">
        <v>0.66666666666666663</v>
      </c>
      <c r="P39" s="195">
        <v>0.7142857142857143</v>
      </c>
      <c r="Q39" s="195">
        <v>0.5714285714285714</v>
      </c>
      <c r="R39" s="195">
        <v>0.7142857142857143</v>
      </c>
      <c r="S39" s="195"/>
    </row>
    <row r="40" spans="1:21" s="91" customFormat="1" ht="18" customHeight="1">
      <c r="A40" s="480"/>
      <c r="B40" s="111" t="s">
        <v>4</v>
      </c>
      <c r="C40" s="111" t="s">
        <v>139</v>
      </c>
      <c r="D40" s="111"/>
      <c r="E40" s="111">
        <v>2010</v>
      </c>
      <c r="F40" s="111">
        <v>2011</v>
      </c>
      <c r="G40" s="111">
        <v>2012</v>
      </c>
      <c r="H40" s="111">
        <v>2013</v>
      </c>
      <c r="I40" s="111">
        <v>2014</v>
      </c>
      <c r="J40" s="111">
        <v>2015</v>
      </c>
      <c r="K40" s="111">
        <v>2016</v>
      </c>
      <c r="L40" s="111">
        <v>2017</v>
      </c>
      <c r="M40" s="111">
        <v>2018</v>
      </c>
      <c r="N40" s="111">
        <v>2019</v>
      </c>
      <c r="O40" s="111">
        <v>2020</v>
      </c>
      <c r="P40" s="111">
        <v>2021</v>
      </c>
      <c r="Q40" s="111">
        <v>2022</v>
      </c>
      <c r="R40" s="111">
        <v>2023</v>
      </c>
    </row>
    <row r="41" spans="1:21" ht="18" customHeight="1">
      <c r="A41" s="480"/>
      <c r="B41" s="486" t="s">
        <v>165</v>
      </c>
      <c r="C41" s="482" t="s">
        <v>141</v>
      </c>
      <c r="D41" s="196" t="s">
        <v>155</v>
      </c>
      <c r="E41" s="209">
        <f t="shared" ref="E41:R41" si="0">SUM(E43:E52)</f>
        <v>7</v>
      </c>
      <c r="F41" s="209">
        <f t="shared" si="0"/>
        <v>9</v>
      </c>
      <c r="G41" s="209">
        <f t="shared" si="0"/>
        <v>6</v>
      </c>
      <c r="H41" s="209">
        <f t="shared" si="0"/>
        <v>9</v>
      </c>
      <c r="I41" s="209">
        <f t="shared" si="0"/>
        <v>7</v>
      </c>
      <c r="J41" s="209">
        <f t="shared" si="0"/>
        <v>4</v>
      </c>
      <c r="K41" s="209">
        <f t="shared" si="0"/>
        <v>3</v>
      </c>
      <c r="L41" s="209">
        <f t="shared" si="0"/>
        <v>7</v>
      </c>
      <c r="M41" s="209">
        <f t="shared" si="0"/>
        <v>5</v>
      </c>
      <c r="N41" s="209">
        <f t="shared" si="0"/>
        <v>6</v>
      </c>
      <c r="O41" s="209">
        <f t="shared" si="0"/>
        <v>3</v>
      </c>
      <c r="P41" s="209">
        <f t="shared" si="0"/>
        <v>7</v>
      </c>
      <c r="Q41" s="209">
        <f t="shared" si="0"/>
        <v>7</v>
      </c>
      <c r="R41" s="209">
        <f t="shared" si="0"/>
        <v>7</v>
      </c>
      <c r="S41" s="446">
        <f>SUM(E41:R41)</f>
        <v>87</v>
      </c>
    </row>
    <row r="42" spans="1:21" ht="18" customHeight="1">
      <c r="A42" s="480"/>
      <c r="B42" s="486"/>
      <c r="C42" s="482"/>
      <c r="D42" s="196" t="s">
        <v>166</v>
      </c>
      <c r="E42" s="210"/>
      <c r="F42" s="210"/>
      <c r="G42" s="210"/>
      <c r="H42" s="210"/>
      <c r="I42" s="210"/>
      <c r="J42" s="210"/>
      <c r="K42" s="210"/>
      <c r="L42" s="210"/>
      <c r="M42" s="210"/>
      <c r="N42" s="210"/>
      <c r="O42" s="210"/>
      <c r="P42" s="210"/>
      <c r="Q42" s="210"/>
      <c r="R42" s="210"/>
      <c r="S42" s="446">
        <f t="shared" ref="S42:S52" si="1">SUM(E42:R42)</f>
        <v>0</v>
      </c>
      <c r="T42" s="414"/>
    </row>
    <row r="43" spans="1:21" ht="18" customHeight="1">
      <c r="A43" s="480"/>
      <c r="B43" s="486"/>
      <c r="C43" s="482"/>
      <c r="D43" s="196" t="s">
        <v>167</v>
      </c>
      <c r="E43" s="209">
        <v>1</v>
      </c>
      <c r="F43" s="209" t="s">
        <v>157</v>
      </c>
      <c r="G43" s="209" t="s">
        <v>157</v>
      </c>
      <c r="H43" s="209" t="s">
        <v>157</v>
      </c>
      <c r="I43" s="209" t="s">
        <v>157</v>
      </c>
      <c r="J43" s="209" t="s">
        <v>157</v>
      </c>
      <c r="K43" s="209" t="s">
        <v>157</v>
      </c>
      <c r="L43" s="209" t="s">
        <v>157</v>
      </c>
      <c r="M43" s="209" t="s">
        <v>157</v>
      </c>
      <c r="N43" s="209" t="s">
        <v>157</v>
      </c>
      <c r="O43" s="209" t="s">
        <v>157</v>
      </c>
      <c r="P43" s="209" t="s">
        <v>157</v>
      </c>
      <c r="Q43" s="209" t="s">
        <v>157</v>
      </c>
      <c r="R43" s="209" t="s">
        <v>157</v>
      </c>
      <c r="S43" s="446">
        <f t="shared" si="1"/>
        <v>1</v>
      </c>
      <c r="T43" s="414"/>
    </row>
    <row r="44" spans="1:21" ht="18" customHeight="1">
      <c r="A44" s="480"/>
      <c r="B44" s="486"/>
      <c r="C44" s="482"/>
      <c r="D44" s="196" t="s">
        <v>168</v>
      </c>
      <c r="E44" s="209" t="s">
        <v>157</v>
      </c>
      <c r="F44" s="209">
        <v>1</v>
      </c>
      <c r="G44" s="209">
        <v>1</v>
      </c>
      <c r="H44" s="209" t="s">
        <v>157</v>
      </c>
      <c r="I44" s="209" t="s">
        <v>157</v>
      </c>
      <c r="J44" s="209" t="s">
        <v>157</v>
      </c>
      <c r="K44" s="209" t="s">
        <v>157</v>
      </c>
      <c r="L44" s="209" t="s">
        <v>157</v>
      </c>
      <c r="M44" s="209" t="s">
        <v>157</v>
      </c>
      <c r="N44" s="209" t="s">
        <v>157</v>
      </c>
      <c r="O44" s="209" t="s">
        <v>157</v>
      </c>
      <c r="P44" s="209" t="s">
        <v>157</v>
      </c>
      <c r="Q44" s="209">
        <v>3</v>
      </c>
      <c r="R44" s="209" t="s">
        <v>157</v>
      </c>
      <c r="S44" s="446">
        <f t="shared" si="1"/>
        <v>5</v>
      </c>
      <c r="T44" s="414"/>
    </row>
    <row r="45" spans="1:21" ht="18" customHeight="1">
      <c r="A45" s="480"/>
      <c r="B45" s="486"/>
      <c r="C45" s="482"/>
      <c r="D45" s="196" t="s">
        <v>169</v>
      </c>
      <c r="E45" s="209">
        <v>2</v>
      </c>
      <c r="F45" s="209" t="s">
        <v>157</v>
      </c>
      <c r="G45" s="209">
        <v>1</v>
      </c>
      <c r="H45" s="209" t="s">
        <v>157</v>
      </c>
      <c r="I45" s="209">
        <v>2</v>
      </c>
      <c r="J45" s="209">
        <v>1</v>
      </c>
      <c r="K45" s="209">
        <v>2</v>
      </c>
      <c r="L45" s="209">
        <v>1</v>
      </c>
      <c r="M45" s="209">
        <v>1</v>
      </c>
      <c r="N45" s="209">
        <v>1</v>
      </c>
      <c r="O45" s="209">
        <v>1</v>
      </c>
      <c r="P45" s="209" t="s">
        <v>157</v>
      </c>
      <c r="Q45" s="209">
        <v>1</v>
      </c>
      <c r="R45" s="209">
        <v>1</v>
      </c>
      <c r="S45" s="446">
        <f t="shared" si="1"/>
        <v>14</v>
      </c>
      <c r="T45" s="414"/>
      <c r="U45" s="38"/>
    </row>
    <row r="46" spans="1:21" ht="18" customHeight="1">
      <c r="A46" s="480"/>
      <c r="B46" s="486"/>
      <c r="C46" s="482"/>
      <c r="D46" s="196" t="s">
        <v>170</v>
      </c>
      <c r="E46" s="209">
        <v>2</v>
      </c>
      <c r="F46" s="209">
        <v>2</v>
      </c>
      <c r="G46" s="209">
        <v>1</v>
      </c>
      <c r="H46" s="209">
        <v>5</v>
      </c>
      <c r="I46" s="209">
        <v>3</v>
      </c>
      <c r="J46" s="209">
        <v>1</v>
      </c>
      <c r="K46" s="209" t="s">
        <v>157</v>
      </c>
      <c r="L46" s="209">
        <v>3</v>
      </c>
      <c r="M46" s="209">
        <v>1</v>
      </c>
      <c r="N46" s="209">
        <v>2</v>
      </c>
      <c r="O46" s="209">
        <v>1</v>
      </c>
      <c r="P46" s="209" t="s">
        <v>157</v>
      </c>
      <c r="Q46" s="209">
        <v>1</v>
      </c>
      <c r="R46" s="209">
        <v>5</v>
      </c>
      <c r="S46" s="446">
        <f t="shared" si="1"/>
        <v>27</v>
      </c>
      <c r="T46" s="414"/>
    </row>
    <row r="47" spans="1:21" ht="18" customHeight="1">
      <c r="A47" s="480"/>
      <c r="B47" s="486"/>
      <c r="C47" s="482"/>
      <c r="D47" s="196" t="s">
        <v>171</v>
      </c>
      <c r="E47" s="209">
        <v>1</v>
      </c>
      <c r="F47" s="209">
        <v>2</v>
      </c>
      <c r="G47" s="209">
        <v>1</v>
      </c>
      <c r="H47" s="209">
        <v>2</v>
      </c>
      <c r="I47" s="209">
        <v>2</v>
      </c>
      <c r="J47" s="209">
        <v>2</v>
      </c>
      <c r="K47" s="209">
        <v>1</v>
      </c>
      <c r="L47" s="209">
        <v>1</v>
      </c>
      <c r="M47" s="209">
        <v>2</v>
      </c>
      <c r="N47" s="209">
        <v>2</v>
      </c>
      <c r="O47" s="209" t="s">
        <v>157</v>
      </c>
      <c r="P47" s="209">
        <v>2</v>
      </c>
      <c r="Q47" s="209">
        <v>1</v>
      </c>
      <c r="R47" s="209" t="s">
        <v>157</v>
      </c>
      <c r="S47" s="446">
        <f t="shared" si="1"/>
        <v>19</v>
      </c>
      <c r="T47" s="414"/>
    </row>
    <row r="48" spans="1:21" ht="18" customHeight="1">
      <c r="A48" s="480"/>
      <c r="B48" s="486"/>
      <c r="C48" s="482"/>
      <c r="D48" s="196" t="s">
        <v>172</v>
      </c>
      <c r="E48" s="209" t="s">
        <v>157</v>
      </c>
      <c r="F48" s="209">
        <v>3</v>
      </c>
      <c r="G48" s="209">
        <v>1</v>
      </c>
      <c r="H48" s="209" t="s">
        <v>157</v>
      </c>
      <c r="I48" s="209" t="s">
        <v>157</v>
      </c>
      <c r="J48" s="209" t="s">
        <v>157</v>
      </c>
      <c r="K48" s="209" t="s">
        <v>157</v>
      </c>
      <c r="L48" s="209">
        <v>2</v>
      </c>
      <c r="M48" s="209" t="s">
        <v>157</v>
      </c>
      <c r="N48" s="209" t="s">
        <v>157</v>
      </c>
      <c r="O48" s="209" t="s">
        <v>157</v>
      </c>
      <c r="P48" s="209">
        <v>2</v>
      </c>
      <c r="Q48" s="209" t="s">
        <v>157</v>
      </c>
      <c r="R48" s="209">
        <v>1</v>
      </c>
      <c r="S48" s="446">
        <f t="shared" si="1"/>
        <v>9</v>
      </c>
      <c r="T48" s="414"/>
    </row>
    <row r="49" spans="1:20" ht="18" customHeight="1">
      <c r="A49" s="480"/>
      <c r="B49" s="486"/>
      <c r="C49" s="482"/>
      <c r="D49" s="196" t="s">
        <v>173</v>
      </c>
      <c r="E49" s="209" t="s">
        <v>157</v>
      </c>
      <c r="F49" s="209">
        <v>1</v>
      </c>
      <c r="G49" s="209">
        <v>1</v>
      </c>
      <c r="H49" s="209">
        <v>2</v>
      </c>
      <c r="I49" s="209" t="s">
        <v>157</v>
      </c>
      <c r="J49" s="209" t="s">
        <v>157</v>
      </c>
      <c r="K49" s="209" t="s">
        <v>157</v>
      </c>
      <c r="L49" s="209" t="s">
        <v>157</v>
      </c>
      <c r="M49" s="209">
        <v>1</v>
      </c>
      <c r="N49" s="209">
        <v>1</v>
      </c>
      <c r="O49" s="209" t="s">
        <v>157</v>
      </c>
      <c r="P49" s="209" t="s">
        <v>157</v>
      </c>
      <c r="Q49" s="209">
        <v>1</v>
      </c>
      <c r="R49" s="209" t="s">
        <v>157</v>
      </c>
      <c r="S49" s="446">
        <f t="shared" si="1"/>
        <v>7</v>
      </c>
      <c r="T49" s="414"/>
    </row>
    <row r="50" spans="1:20" ht="18" customHeight="1">
      <c r="A50" s="480"/>
      <c r="B50" s="486"/>
      <c r="C50" s="482"/>
      <c r="D50" s="196" t="s">
        <v>174</v>
      </c>
      <c r="E50" s="209">
        <v>1</v>
      </c>
      <c r="F50" s="209" t="s">
        <v>157</v>
      </c>
      <c r="G50" s="209" t="s">
        <v>157</v>
      </c>
      <c r="H50" s="209" t="s">
        <v>157</v>
      </c>
      <c r="I50" s="209" t="s">
        <v>157</v>
      </c>
      <c r="J50" s="209" t="s">
        <v>157</v>
      </c>
      <c r="K50" s="209" t="s">
        <v>157</v>
      </c>
      <c r="L50" s="209" t="s">
        <v>157</v>
      </c>
      <c r="M50" s="209" t="s">
        <v>157</v>
      </c>
      <c r="N50" s="209" t="s">
        <v>157</v>
      </c>
      <c r="O50" s="209">
        <v>1</v>
      </c>
      <c r="P50" s="209">
        <v>3</v>
      </c>
      <c r="Q50" s="209" t="s">
        <v>157</v>
      </c>
      <c r="R50" s="209" t="s">
        <v>157</v>
      </c>
      <c r="S50" s="446">
        <f t="shared" si="1"/>
        <v>5</v>
      </c>
      <c r="T50" s="414"/>
    </row>
    <row r="51" spans="1:20" ht="18" customHeight="1">
      <c r="A51" s="480"/>
      <c r="B51" s="486"/>
      <c r="C51" s="482"/>
      <c r="D51" s="196" t="s">
        <v>175</v>
      </c>
      <c r="E51" s="209"/>
      <c r="F51" s="209"/>
      <c r="G51" s="209"/>
      <c r="H51" s="209"/>
      <c r="I51" s="209"/>
      <c r="J51" s="209"/>
      <c r="K51" s="209"/>
      <c r="L51" s="209"/>
      <c r="M51" s="209"/>
      <c r="N51" s="209"/>
      <c r="O51" s="209"/>
      <c r="P51" s="209"/>
      <c r="Q51" s="209"/>
      <c r="R51" s="209"/>
      <c r="S51" s="446">
        <f t="shared" si="1"/>
        <v>0</v>
      </c>
      <c r="T51" s="414"/>
    </row>
    <row r="52" spans="1:20" ht="18" customHeight="1">
      <c r="A52" s="480"/>
      <c r="B52" s="486"/>
      <c r="C52" s="482"/>
      <c r="D52" s="196" t="s">
        <v>159</v>
      </c>
      <c r="E52" s="209" t="s">
        <v>157</v>
      </c>
      <c r="F52" s="209" t="s">
        <v>157</v>
      </c>
      <c r="G52" s="209" t="s">
        <v>157</v>
      </c>
      <c r="H52" s="209" t="s">
        <v>157</v>
      </c>
      <c r="I52" s="209" t="s">
        <v>157</v>
      </c>
      <c r="J52" s="209" t="s">
        <v>157</v>
      </c>
      <c r="K52" s="209" t="s">
        <v>157</v>
      </c>
      <c r="L52" s="209" t="s">
        <v>157</v>
      </c>
      <c r="M52" s="209" t="s">
        <v>157</v>
      </c>
      <c r="N52" s="209" t="s">
        <v>157</v>
      </c>
      <c r="O52" s="209" t="s">
        <v>157</v>
      </c>
      <c r="P52" s="209" t="s">
        <v>157</v>
      </c>
      <c r="Q52" s="209" t="s">
        <v>157</v>
      </c>
      <c r="R52" s="209" t="s">
        <v>157</v>
      </c>
      <c r="S52" s="446">
        <f t="shared" si="1"/>
        <v>0</v>
      </c>
      <c r="T52" s="414"/>
    </row>
    <row r="53" spans="1:20" ht="18" customHeight="1">
      <c r="A53" s="480"/>
      <c r="B53" s="112" t="s">
        <v>4</v>
      </c>
      <c r="C53" s="112" t="s">
        <v>139</v>
      </c>
      <c r="D53" s="112"/>
      <c r="E53" s="112">
        <v>2010</v>
      </c>
      <c r="F53" s="112">
        <v>2011</v>
      </c>
      <c r="G53" s="112">
        <v>2012</v>
      </c>
      <c r="H53" s="112">
        <v>2013</v>
      </c>
      <c r="I53" s="112">
        <v>2014</v>
      </c>
      <c r="J53" s="112">
        <v>2015</v>
      </c>
      <c r="K53" s="112">
        <v>2016</v>
      </c>
      <c r="L53" s="112">
        <v>2017</v>
      </c>
      <c r="M53" s="112">
        <v>2018</v>
      </c>
      <c r="N53" s="112">
        <v>2019</v>
      </c>
      <c r="O53" s="112">
        <v>2020</v>
      </c>
      <c r="P53" s="112">
        <v>2021</v>
      </c>
      <c r="Q53" s="112">
        <v>2022</v>
      </c>
      <c r="R53" s="112">
        <v>2023</v>
      </c>
    </row>
    <row r="54" spans="1:20" ht="18" customHeight="1">
      <c r="A54" s="480"/>
      <c r="B54" s="486" t="s">
        <v>176</v>
      </c>
      <c r="C54" s="482" t="s">
        <v>141</v>
      </c>
      <c r="D54" s="196" t="s">
        <v>155</v>
      </c>
      <c r="E54" s="209">
        <v>7</v>
      </c>
      <c r="F54" s="209">
        <v>9</v>
      </c>
      <c r="G54" s="209">
        <v>6</v>
      </c>
      <c r="H54" s="209">
        <v>9</v>
      </c>
      <c r="I54" s="209">
        <v>7</v>
      </c>
      <c r="J54" s="209">
        <v>4</v>
      </c>
      <c r="K54" s="209">
        <v>3</v>
      </c>
      <c r="L54" s="209">
        <v>7</v>
      </c>
      <c r="M54" s="209">
        <v>5</v>
      </c>
      <c r="N54" s="209">
        <v>6</v>
      </c>
      <c r="O54" s="209">
        <v>3</v>
      </c>
      <c r="P54" s="209">
        <v>7</v>
      </c>
      <c r="Q54" s="209">
        <v>7</v>
      </c>
      <c r="R54" s="209">
        <v>7</v>
      </c>
    </row>
    <row r="55" spans="1:20" ht="18" customHeight="1">
      <c r="A55" s="480"/>
      <c r="B55" s="486"/>
      <c r="C55" s="482"/>
      <c r="D55" s="196" t="s">
        <v>177</v>
      </c>
      <c r="E55" s="200">
        <v>4</v>
      </c>
      <c r="F55" s="200">
        <v>4</v>
      </c>
      <c r="G55" s="200">
        <v>3</v>
      </c>
      <c r="H55" s="200">
        <v>5</v>
      </c>
      <c r="I55" s="200">
        <v>2</v>
      </c>
      <c r="J55" s="200">
        <v>1</v>
      </c>
      <c r="K55" s="200">
        <v>1</v>
      </c>
      <c r="L55" s="200">
        <v>4</v>
      </c>
      <c r="M55" s="200">
        <v>1</v>
      </c>
      <c r="N55" s="200">
        <v>3</v>
      </c>
      <c r="O55" s="200">
        <v>1</v>
      </c>
      <c r="P55" s="200">
        <v>4</v>
      </c>
      <c r="Q55" s="200">
        <v>4</v>
      </c>
      <c r="R55" s="200">
        <v>4</v>
      </c>
    </row>
    <row r="56" spans="1:20" ht="18" customHeight="1">
      <c r="A56" s="480"/>
      <c r="B56" s="486"/>
      <c r="C56" s="482"/>
      <c r="D56" s="196" t="s">
        <v>178</v>
      </c>
      <c r="E56" s="200">
        <v>3</v>
      </c>
      <c r="F56" s="200">
        <v>5</v>
      </c>
      <c r="G56" s="200">
        <v>3</v>
      </c>
      <c r="H56" s="200">
        <v>4</v>
      </c>
      <c r="I56" s="200">
        <v>5</v>
      </c>
      <c r="J56" s="200">
        <v>3</v>
      </c>
      <c r="K56" s="200">
        <v>2</v>
      </c>
      <c r="L56" s="200">
        <v>3</v>
      </c>
      <c r="M56" s="200">
        <v>4</v>
      </c>
      <c r="N56" s="200">
        <v>3</v>
      </c>
      <c r="O56" s="200">
        <v>2</v>
      </c>
      <c r="P56" s="200">
        <v>3</v>
      </c>
      <c r="Q56" s="200">
        <v>3</v>
      </c>
      <c r="R56" s="200">
        <v>3</v>
      </c>
    </row>
    <row r="57" spans="1:20" ht="18" customHeight="1">
      <c r="A57" s="480"/>
      <c r="B57" s="486"/>
      <c r="C57" s="482"/>
      <c r="D57" s="196" t="s">
        <v>159</v>
      </c>
      <c r="E57" s="200"/>
      <c r="F57" s="200"/>
      <c r="G57" s="200"/>
      <c r="H57" s="200"/>
      <c r="I57" s="200"/>
      <c r="J57" s="200"/>
      <c r="K57" s="200"/>
      <c r="L57" s="200"/>
      <c r="M57" s="200"/>
      <c r="N57" s="200"/>
      <c r="O57" s="200"/>
      <c r="P57" s="200"/>
      <c r="Q57" s="195"/>
      <c r="R57" s="200"/>
    </row>
    <row r="58" spans="1:20" ht="18" customHeight="1" thickBot="1">
      <c r="A58" s="480"/>
      <c r="B58" s="486"/>
      <c r="C58" s="482"/>
      <c r="D58" s="193" t="s">
        <v>179</v>
      </c>
      <c r="E58" s="211">
        <v>0.5714285714285714</v>
      </c>
      <c r="F58" s="211">
        <v>0.44444444444444442</v>
      </c>
      <c r="G58" s="211">
        <v>0.5</v>
      </c>
      <c r="H58" s="211">
        <v>0.55555555555555558</v>
      </c>
      <c r="I58" s="211">
        <v>0.2857142857142857</v>
      </c>
      <c r="J58" s="211">
        <v>0.25</v>
      </c>
      <c r="K58" s="211">
        <v>0.33333333333333331</v>
      </c>
      <c r="L58" s="211">
        <v>0.5714285714285714</v>
      </c>
      <c r="M58" s="211">
        <v>0.2</v>
      </c>
      <c r="N58" s="211">
        <v>0.5</v>
      </c>
      <c r="O58" s="211">
        <v>0.33333333333333331</v>
      </c>
      <c r="P58" s="211">
        <v>0.5714285714285714</v>
      </c>
      <c r="Q58" s="211">
        <v>0.5714285714285714</v>
      </c>
      <c r="R58" s="211">
        <v>0.5714285714285714</v>
      </c>
      <c r="S58" s="414"/>
    </row>
    <row r="59" spans="1:20" s="91" customFormat="1" ht="18" customHeight="1">
      <c r="A59" s="113" t="s">
        <v>2</v>
      </c>
      <c r="B59" s="110" t="s">
        <v>4</v>
      </c>
      <c r="C59" s="110" t="s">
        <v>139</v>
      </c>
      <c r="D59" s="110"/>
      <c r="E59" s="110">
        <v>2010</v>
      </c>
      <c r="F59" s="110">
        <v>2011</v>
      </c>
      <c r="G59" s="110">
        <v>2012</v>
      </c>
      <c r="H59" s="110">
        <v>2013</v>
      </c>
      <c r="I59" s="110">
        <v>2014</v>
      </c>
      <c r="J59" s="110">
        <v>2015</v>
      </c>
      <c r="K59" s="110">
        <v>2016</v>
      </c>
      <c r="L59" s="110">
        <v>2017</v>
      </c>
      <c r="M59" s="110">
        <v>2018</v>
      </c>
      <c r="N59" s="110">
        <v>2019</v>
      </c>
      <c r="O59" s="110">
        <v>2020</v>
      </c>
      <c r="P59" s="110">
        <v>2021</v>
      </c>
      <c r="Q59" s="110">
        <v>2022</v>
      </c>
      <c r="R59" s="192">
        <v>2023</v>
      </c>
      <c r="T59" s="92"/>
    </row>
    <row r="60" spans="1:20" ht="18" customHeight="1">
      <c r="A60" s="480" t="s">
        <v>180</v>
      </c>
      <c r="B60" s="486" t="s">
        <v>181</v>
      </c>
      <c r="C60" s="482" t="s">
        <v>141</v>
      </c>
      <c r="D60" s="196" t="s">
        <v>182</v>
      </c>
      <c r="E60" s="198"/>
      <c r="F60" s="198"/>
      <c r="G60" s="198"/>
      <c r="H60" s="212">
        <v>11150</v>
      </c>
      <c r="I60" s="212">
        <v>7240</v>
      </c>
      <c r="J60" s="212">
        <v>7002</v>
      </c>
      <c r="K60" s="212">
        <v>7083</v>
      </c>
      <c r="L60" s="212">
        <v>7582</v>
      </c>
      <c r="M60" s="212">
        <v>8189</v>
      </c>
      <c r="N60" s="212">
        <v>8502</v>
      </c>
      <c r="O60" s="212">
        <v>8589</v>
      </c>
      <c r="P60" s="212">
        <v>9305</v>
      </c>
      <c r="Q60" s="212">
        <v>9510</v>
      </c>
      <c r="R60" s="423">
        <v>10084</v>
      </c>
      <c r="S60" s="414"/>
    </row>
    <row r="61" spans="1:20" ht="18" customHeight="1">
      <c r="A61" s="480"/>
      <c r="B61" s="486"/>
      <c r="C61" s="482"/>
      <c r="D61" s="196" t="s">
        <v>183</v>
      </c>
      <c r="E61" s="198"/>
      <c r="F61" s="198"/>
      <c r="G61" s="198"/>
      <c r="H61" s="425">
        <v>1611</v>
      </c>
      <c r="I61" s="425">
        <v>1508</v>
      </c>
      <c r="J61" s="425">
        <v>1494</v>
      </c>
      <c r="K61" s="425">
        <v>2477</v>
      </c>
      <c r="L61" s="425">
        <v>3344</v>
      </c>
      <c r="M61" s="425">
        <v>4181</v>
      </c>
      <c r="N61" s="425">
        <v>3930</v>
      </c>
      <c r="O61" s="425">
        <v>4009</v>
      </c>
      <c r="P61" s="425">
        <v>4631</v>
      </c>
      <c r="Q61" s="425">
        <v>4929</v>
      </c>
      <c r="R61" s="425">
        <v>5432</v>
      </c>
      <c r="S61" s="414"/>
      <c r="T61"/>
    </row>
    <row r="62" spans="1:20" ht="18" customHeight="1">
      <c r="A62" s="480"/>
      <c r="B62" s="486"/>
      <c r="C62" s="482"/>
      <c r="D62" s="193" t="s">
        <v>184</v>
      </c>
      <c r="E62" s="200"/>
      <c r="F62" s="200"/>
      <c r="G62" s="200"/>
      <c r="H62" s="415">
        <f t="shared" ref="H62:R62" si="2">+H61/H60</f>
        <v>0.14448430493273542</v>
      </c>
      <c r="I62" s="415">
        <f t="shared" si="2"/>
        <v>0.20828729281767955</v>
      </c>
      <c r="J62" s="415">
        <f t="shared" si="2"/>
        <v>0.21336760925449871</v>
      </c>
      <c r="K62" s="415">
        <f t="shared" si="2"/>
        <v>0.34971057461527599</v>
      </c>
      <c r="L62" s="415">
        <f t="shared" si="2"/>
        <v>0.44104457926668428</v>
      </c>
      <c r="M62" s="415">
        <f t="shared" si="2"/>
        <v>0.51056295029918186</v>
      </c>
      <c r="N62" s="415">
        <f t="shared" si="2"/>
        <v>0.46224417784050814</v>
      </c>
      <c r="O62" s="415">
        <f t="shared" si="2"/>
        <v>0.46675980905809755</v>
      </c>
      <c r="P62" s="415">
        <f t="shared" si="2"/>
        <v>0.49768941429339064</v>
      </c>
      <c r="Q62" s="415">
        <f t="shared" si="2"/>
        <v>0.51829652996845421</v>
      </c>
      <c r="R62" s="415">
        <f t="shared" si="2"/>
        <v>0.53867512891709635</v>
      </c>
      <c r="T62"/>
    </row>
    <row r="63" spans="1:20" ht="18" customHeight="1">
      <c r="A63" s="480"/>
      <c r="B63" s="111" t="s">
        <v>4</v>
      </c>
      <c r="C63" s="112" t="s">
        <v>139</v>
      </c>
      <c r="D63" s="112"/>
      <c r="E63" s="112">
        <v>2010</v>
      </c>
      <c r="F63" s="112">
        <v>2011</v>
      </c>
      <c r="G63" s="112">
        <v>2012</v>
      </c>
      <c r="H63" s="112">
        <v>2013</v>
      </c>
      <c r="I63" s="112">
        <v>2014</v>
      </c>
      <c r="J63" s="112">
        <v>2015</v>
      </c>
      <c r="K63" s="112">
        <v>2016</v>
      </c>
      <c r="L63" s="112">
        <v>2017</v>
      </c>
      <c r="M63" s="112">
        <v>2018</v>
      </c>
      <c r="N63" s="112">
        <v>2019</v>
      </c>
      <c r="O63" s="112">
        <v>2020</v>
      </c>
      <c r="P63" s="112">
        <v>2021</v>
      </c>
      <c r="Q63" s="112">
        <v>2022</v>
      </c>
      <c r="R63" s="112">
        <v>2023</v>
      </c>
    </row>
    <row r="64" spans="1:20" ht="30.65" customHeight="1">
      <c r="A64" s="480"/>
      <c r="B64" s="160" t="s">
        <v>185</v>
      </c>
      <c r="C64" s="199" t="s">
        <v>141</v>
      </c>
      <c r="D64" s="196" t="s">
        <v>149</v>
      </c>
      <c r="E64" s="200"/>
      <c r="F64" s="200"/>
      <c r="G64" s="200"/>
      <c r="H64" s="200"/>
      <c r="I64" s="200"/>
      <c r="J64" s="200"/>
      <c r="K64" s="200"/>
      <c r="L64" s="200"/>
      <c r="M64" s="200"/>
      <c r="N64" s="200"/>
      <c r="O64" s="200">
        <v>62</v>
      </c>
      <c r="P64" s="200">
        <v>106</v>
      </c>
      <c r="Q64" s="200">
        <v>129</v>
      </c>
      <c r="R64" s="200">
        <v>146</v>
      </c>
    </row>
    <row r="65" spans="1:20" s="91" customFormat="1" ht="18" customHeight="1">
      <c r="A65" s="480"/>
      <c r="B65" s="111" t="s">
        <v>4</v>
      </c>
      <c r="C65" s="111" t="s">
        <v>139</v>
      </c>
      <c r="D65" s="111"/>
      <c r="E65" s="111">
        <v>2010</v>
      </c>
      <c r="F65" s="111">
        <v>2011</v>
      </c>
      <c r="G65" s="111">
        <v>2012</v>
      </c>
      <c r="H65" s="111">
        <v>2013</v>
      </c>
      <c r="I65" s="111">
        <v>2014</v>
      </c>
      <c r="J65" s="111">
        <v>2015</v>
      </c>
      <c r="K65" s="111">
        <v>2016</v>
      </c>
      <c r="L65" s="111">
        <v>2017</v>
      </c>
      <c r="M65" s="111">
        <v>2018</v>
      </c>
      <c r="N65" s="111">
        <v>2019</v>
      </c>
      <c r="O65" s="111">
        <v>2020</v>
      </c>
      <c r="P65" s="111">
        <v>2021</v>
      </c>
      <c r="Q65" s="111">
        <v>2022</v>
      </c>
      <c r="R65" s="111">
        <v>2023</v>
      </c>
    </row>
    <row r="66" spans="1:20" s="2" customFormat="1" ht="49.5" customHeight="1">
      <c r="A66" s="480"/>
      <c r="B66" s="486" t="s">
        <v>186</v>
      </c>
      <c r="C66" s="199" t="s">
        <v>187</v>
      </c>
      <c r="D66" s="193" t="s">
        <v>149</v>
      </c>
      <c r="E66" s="213">
        <v>21195</v>
      </c>
      <c r="F66" s="213">
        <v>20708</v>
      </c>
      <c r="G66" s="213">
        <v>20935</v>
      </c>
      <c r="H66" s="213">
        <v>19506</v>
      </c>
      <c r="I66" s="213">
        <v>19270</v>
      </c>
      <c r="J66" s="213">
        <v>18527</v>
      </c>
      <c r="K66" s="213">
        <v>21535</v>
      </c>
      <c r="L66" s="213">
        <v>26959</v>
      </c>
      <c r="M66" s="213">
        <v>26965</v>
      </c>
      <c r="N66" s="213">
        <v>26166</v>
      </c>
      <c r="O66" s="213">
        <v>22463</v>
      </c>
      <c r="P66" s="213">
        <v>25454</v>
      </c>
      <c r="Q66" s="213">
        <v>27798</v>
      </c>
      <c r="R66" s="213">
        <v>30032</v>
      </c>
      <c r="S66" s="1"/>
      <c r="T66" s="1"/>
    </row>
    <row r="67" spans="1:20" ht="18" customHeight="1">
      <c r="A67" s="480"/>
      <c r="B67" s="486"/>
      <c r="C67" s="488" t="s">
        <v>188</v>
      </c>
      <c r="D67" s="202" t="s">
        <v>149</v>
      </c>
      <c r="E67" s="214">
        <v>12138</v>
      </c>
      <c r="F67" s="214">
        <v>11227</v>
      </c>
      <c r="G67" s="214">
        <v>10790</v>
      </c>
      <c r="H67" s="214">
        <v>9999</v>
      </c>
      <c r="I67" s="214">
        <v>10217</v>
      </c>
      <c r="J67" s="214">
        <v>9905</v>
      </c>
      <c r="K67" s="214">
        <v>12022</v>
      </c>
      <c r="L67" s="214">
        <v>12937</v>
      </c>
      <c r="M67" s="214">
        <v>13644</v>
      </c>
      <c r="N67" s="214">
        <v>13455</v>
      </c>
      <c r="O67" s="214">
        <v>11154</v>
      </c>
      <c r="P67" s="214">
        <v>12847</v>
      </c>
      <c r="Q67" s="214">
        <v>14145</v>
      </c>
      <c r="R67" s="214">
        <v>15083</v>
      </c>
      <c r="S67" s="28"/>
      <c r="T67" s="1">
        <f>+R67/365</f>
        <v>41.323287671232876</v>
      </c>
    </row>
    <row r="68" spans="1:20" ht="18" customHeight="1">
      <c r="A68" s="480"/>
      <c r="B68" s="486"/>
      <c r="C68" s="488"/>
      <c r="D68" s="202" t="s">
        <v>189</v>
      </c>
      <c r="E68" s="204">
        <f t="shared" ref="E68:Q68" si="3">+E67/E66</f>
        <v>0.57268223637650384</v>
      </c>
      <c r="F68" s="204">
        <f t="shared" si="3"/>
        <v>0.54215762024338421</v>
      </c>
      <c r="G68" s="204">
        <f t="shared" si="3"/>
        <v>0.51540482445665159</v>
      </c>
      <c r="H68" s="204">
        <f t="shared" si="3"/>
        <v>0.5126115041525684</v>
      </c>
      <c r="I68" s="204">
        <f t="shared" si="3"/>
        <v>0.53020238713025425</v>
      </c>
      <c r="J68" s="204">
        <f t="shared" si="3"/>
        <v>0.53462514168510822</v>
      </c>
      <c r="K68" s="204">
        <f t="shared" si="3"/>
        <v>0.55825400510796375</v>
      </c>
      <c r="L68" s="204">
        <f t="shared" si="3"/>
        <v>0.47987685003152936</v>
      </c>
      <c r="M68" s="204">
        <f t="shared" si="3"/>
        <v>0.50598924531800482</v>
      </c>
      <c r="N68" s="204">
        <f t="shared" si="3"/>
        <v>0.51421692272414588</v>
      </c>
      <c r="O68" s="204">
        <f t="shared" si="3"/>
        <v>0.4965498820282242</v>
      </c>
      <c r="P68" s="204">
        <f t="shared" si="3"/>
        <v>0.50471438673685864</v>
      </c>
      <c r="Q68" s="204">
        <f t="shared" si="3"/>
        <v>0.50884955752212391</v>
      </c>
      <c r="R68" s="204">
        <f>+R67/R66</f>
        <v>0.50223095364944059</v>
      </c>
    </row>
    <row r="69" spans="1:20" ht="27" customHeight="1">
      <c r="A69" s="480"/>
      <c r="B69" s="486"/>
      <c r="C69" s="488"/>
      <c r="D69" s="215" t="s">
        <v>190</v>
      </c>
      <c r="E69" s="214">
        <v>1310</v>
      </c>
      <c r="F69" s="214">
        <v>1912</v>
      </c>
      <c r="G69" s="214">
        <v>1198</v>
      </c>
      <c r="H69" s="214">
        <v>2010</v>
      </c>
      <c r="I69" s="214">
        <v>721</v>
      </c>
      <c r="J69" s="214">
        <v>464</v>
      </c>
      <c r="K69" s="214">
        <v>410</v>
      </c>
      <c r="L69" s="214">
        <v>570</v>
      </c>
      <c r="M69" s="214">
        <v>346</v>
      </c>
      <c r="N69" s="214">
        <v>274</v>
      </c>
      <c r="O69" s="214">
        <v>218</v>
      </c>
      <c r="P69" s="214">
        <v>195</v>
      </c>
      <c r="Q69" s="214">
        <v>69</v>
      </c>
      <c r="R69" s="214">
        <v>91</v>
      </c>
    </row>
    <row r="70" spans="1:20" ht="27" customHeight="1">
      <c r="A70" s="480"/>
      <c r="B70" s="486"/>
      <c r="C70" s="488"/>
      <c r="D70" s="215" t="s">
        <v>191</v>
      </c>
      <c r="E70" s="214">
        <v>14</v>
      </c>
      <c r="F70" s="214">
        <v>27</v>
      </c>
      <c r="G70" s="214">
        <v>13</v>
      </c>
      <c r="H70" s="214">
        <v>17</v>
      </c>
      <c r="I70" s="214">
        <v>27</v>
      </c>
      <c r="J70" s="214">
        <v>189</v>
      </c>
      <c r="K70" s="214">
        <v>46</v>
      </c>
      <c r="L70" s="214">
        <v>50</v>
      </c>
      <c r="M70" s="214">
        <v>27</v>
      </c>
      <c r="N70" s="214">
        <v>26</v>
      </c>
      <c r="O70" s="214">
        <v>14</v>
      </c>
      <c r="P70" s="214">
        <v>21</v>
      </c>
      <c r="Q70" s="214">
        <v>30</v>
      </c>
      <c r="R70" s="214">
        <v>14</v>
      </c>
    </row>
    <row r="71" spans="1:20" ht="27" customHeight="1">
      <c r="A71" s="480"/>
      <c r="B71" s="486"/>
      <c r="C71" s="488"/>
      <c r="D71" s="215" t="s">
        <v>192</v>
      </c>
      <c r="E71" s="214">
        <v>8006</v>
      </c>
      <c r="F71" s="214">
        <v>6127</v>
      </c>
      <c r="G71" s="214">
        <v>6737</v>
      </c>
      <c r="H71" s="214">
        <v>5535</v>
      </c>
      <c r="I71" s="214">
        <v>6896</v>
      </c>
      <c r="J71" s="214">
        <v>6561</v>
      </c>
      <c r="K71" s="214">
        <v>8063</v>
      </c>
      <c r="L71" s="214">
        <v>7814</v>
      </c>
      <c r="M71" s="214">
        <v>8389</v>
      </c>
      <c r="N71" s="214">
        <v>9029</v>
      </c>
      <c r="O71" s="214">
        <v>7942</v>
      </c>
      <c r="P71" s="214">
        <v>9820</v>
      </c>
      <c r="Q71" s="214">
        <v>10962</v>
      </c>
      <c r="R71" s="214">
        <v>10915</v>
      </c>
    </row>
    <row r="72" spans="1:20" ht="27" customHeight="1">
      <c r="A72" s="480"/>
      <c r="B72" s="486"/>
      <c r="C72" s="488"/>
      <c r="D72" s="215" t="s">
        <v>193</v>
      </c>
      <c r="E72" s="214">
        <v>100</v>
      </c>
      <c r="F72" s="214">
        <v>74</v>
      </c>
      <c r="G72" s="214">
        <v>68</v>
      </c>
      <c r="H72" s="214">
        <v>52</v>
      </c>
      <c r="I72" s="214">
        <v>81</v>
      </c>
      <c r="J72" s="214">
        <v>114</v>
      </c>
      <c r="K72" s="214">
        <v>75</v>
      </c>
      <c r="L72" s="214">
        <v>182</v>
      </c>
      <c r="M72" s="214">
        <v>80</v>
      </c>
      <c r="N72" s="214">
        <v>371</v>
      </c>
      <c r="O72" s="214">
        <v>208</v>
      </c>
      <c r="P72" s="214">
        <v>145</v>
      </c>
      <c r="Q72" s="214">
        <v>182</v>
      </c>
      <c r="R72" s="214">
        <v>339</v>
      </c>
    </row>
    <row r="73" spans="1:20" ht="27" customHeight="1">
      <c r="A73" s="480"/>
      <c r="B73" s="486"/>
      <c r="C73" s="488"/>
      <c r="D73" s="215" t="s">
        <v>194</v>
      </c>
      <c r="E73" s="214">
        <v>2425</v>
      </c>
      <c r="F73" s="214">
        <v>2702</v>
      </c>
      <c r="G73" s="214">
        <v>2147</v>
      </c>
      <c r="H73" s="214">
        <v>1755</v>
      </c>
      <c r="I73" s="214">
        <v>2024</v>
      </c>
      <c r="J73" s="214">
        <v>2031</v>
      </c>
      <c r="K73" s="214">
        <v>2901</v>
      </c>
      <c r="L73" s="214">
        <v>3656</v>
      </c>
      <c r="M73" s="214">
        <v>4082</v>
      </c>
      <c r="N73" s="214">
        <v>2919</v>
      </c>
      <c r="O73" s="214">
        <v>2246</v>
      </c>
      <c r="P73" s="214">
        <v>2242</v>
      </c>
      <c r="Q73" s="214">
        <v>2137</v>
      </c>
      <c r="R73" s="214">
        <v>3027</v>
      </c>
    </row>
    <row r="74" spans="1:20" ht="27" customHeight="1">
      <c r="A74" s="480"/>
      <c r="B74" s="486"/>
      <c r="C74" s="488"/>
      <c r="D74" s="215" t="s">
        <v>195</v>
      </c>
      <c r="E74" s="214">
        <v>273</v>
      </c>
      <c r="F74" s="214">
        <v>367</v>
      </c>
      <c r="G74" s="214">
        <v>581</v>
      </c>
      <c r="H74" s="214">
        <v>567</v>
      </c>
      <c r="I74" s="214">
        <v>407</v>
      </c>
      <c r="J74" s="214">
        <v>471</v>
      </c>
      <c r="K74" s="214">
        <v>438</v>
      </c>
      <c r="L74" s="214">
        <v>540</v>
      </c>
      <c r="M74" s="214">
        <v>589</v>
      </c>
      <c r="N74" s="214">
        <v>797</v>
      </c>
      <c r="O74" s="214">
        <v>476</v>
      </c>
      <c r="P74" s="214">
        <v>368</v>
      </c>
      <c r="Q74" s="214">
        <v>610</v>
      </c>
      <c r="R74" s="214">
        <v>3027</v>
      </c>
    </row>
    <row r="75" spans="1:20" ht="27" customHeight="1">
      <c r="A75" s="480"/>
      <c r="B75" s="486"/>
      <c r="C75" s="488"/>
      <c r="D75" s="215" t="s">
        <v>196</v>
      </c>
      <c r="E75" s="214">
        <v>10</v>
      </c>
      <c r="F75" s="214">
        <v>18</v>
      </c>
      <c r="G75" s="214">
        <v>46</v>
      </c>
      <c r="H75" s="214">
        <v>63</v>
      </c>
      <c r="I75" s="214">
        <v>61</v>
      </c>
      <c r="J75" s="214">
        <v>75</v>
      </c>
      <c r="K75" s="214">
        <v>89</v>
      </c>
      <c r="L75" s="214">
        <v>125</v>
      </c>
      <c r="M75" s="214">
        <v>131</v>
      </c>
      <c r="N75" s="214">
        <v>39</v>
      </c>
      <c r="O75" s="214">
        <v>50</v>
      </c>
      <c r="P75" s="214">
        <v>56</v>
      </c>
      <c r="Q75" s="214">
        <v>155</v>
      </c>
      <c r="R75" s="214">
        <v>63</v>
      </c>
    </row>
    <row r="76" spans="1:20" ht="31.5" customHeight="1">
      <c r="A76" s="480"/>
      <c r="B76" s="486"/>
      <c r="C76" s="488"/>
      <c r="D76" s="202" t="s">
        <v>197</v>
      </c>
      <c r="E76" s="204">
        <f t="shared" ref="E76:Q76" si="4">+(E73+E72+E71)/E67</f>
        <v>0.86760586587576205</v>
      </c>
      <c r="F76" s="204">
        <f t="shared" si="4"/>
        <v>0.79299902021911461</v>
      </c>
      <c r="G76" s="204">
        <f t="shared" si="4"/>
        <v>0.82965708989805376</v>
      </c>
      <c r="H76" s="204">
        <f t="shared" si="4"/>
        <v>0.73427342734273426</v>
      </c>
      <c r="I76" s="204">
        <f t="shared" si="4"/>
        <v>0.88098267593226975</v>
      </c>
      <c r="J76" s="204">
        <f t="shared" si="4"/>
        <v>0.87895002523977794</v>
      </c>
      <c r="K76" s="204">
        <f t="shared" si="4"/>
        <v>0.91823323906172016</v>
      </c>
      <c r="L76" s="204">
        <f t="shared" si="4"/>
        <v>0.90067248975805825</v>
      </c>
      <c r="M76" s="204">
        <f t="shared" si="4"/>
        <v>0.9198915274113163</v>
      </c>
      <c r="N76" s="204">
        <f t="shared" si="4"/>
        <v>0.91557041991824606</v>
      </c>
      <c r="O76" s="204">
        <f t="shared" si="4"/>
        <v>0.93204231665770132</v>
      </c>
      <c r="P76" s="204">
        <f t="shared" si="4"/>
        <v>0.95018292208297661</v>
      </c>
      <c r="Q76" s="204">
        <f t="shared" si="4"/>
        <v>0.93891834570519617</v>
      </c>
      <c r="R76" s="204">
        <f>+(R73+R72+R71)/R67</f>
        <v>0.94682755420009279</v>
      </c>
    </row>
    <row r="77" spans="1:20" ht="25" customHeight="1">
      <c r="A77" s="480"/>
      <c r="B77" s="486"/>
      <c r="C77" s="488"/>
      <c r="D77" s="202" t="s">
        <v>198</v>
      </c>
      <c r="E77" s="216">
        <f t="shared" ref="E77:Q77" si="5">+E69/E67</f>
        <v>0.10792552315043664</v>
      </c>
      <c r="F77" s="216">
        <f t="shared" si="5"/>
        <v>0.17030373207446334</v>
      </c>
      <c r="G77" s="216">
        <f t="shared" si="5"/>
        <v>0.11102873030583874</v>
      </c>
      <c r="H77" s="216">
        <f t="shared" si="5"/>
        <v>0.20102010201020101</v>
      </c>
      <c r="I77" s="216">
        <f t="shared" si="5"/>
        <v>7.0568660076343354E-2</v>
      </c>
      <c r="J77" s="216">
        <f t="shared" si="5"/>
        <v>4.6845027763755681E-2</v>
      </c>
      <c r="K77" s="216">
        <f t="shared" si="5"/>
        <v>3.4104142405589753E-2</v>
      </c>
      <c r="L77" s="216">
        <f t="shared" si="5"/>
        <v>4.4059673803818505E-2</v>
      </c>
      <c r="M77" s="216">
        <f t="shared" si="5"/>
        <v>2.535913221929053E-2</v>
      </c>
      <c r="N77" s="216">
        <f t="shared" si="5"/>
        <v>2.0364176885916015E-2</v>
      </c>
      <c r="O77" s="216">
        <f t="shared" si="5"/>
        <v>1.9544558006096467E-2</v>
      </c>
      <c r="P77" s="216">
        <f t="shared" si="5"/>
        <v>1.5178640927843077E-2</v>
      </c>
      <c r="Q77" s="216">
        <f t="shared" si="5"/>
        <v>4.8780487804878049E-3</v>
      </c>
      <c r="R77" s="216">
        <f>+R69/R67</f>
        <v>6.0332825034807398E-3</v>
      </c>
    </row>
    <row r="78" spans="1:20" ht="54" customHeight="1">
      <c r="A78" s="480"/>
      <c r="B78" s="486"/>
      <c r="C78" s="217" t="s">
        <v>187</v>
      </c>
      <c r="D78" s="218" t="s">
        <v>199</v>
      </c>
      <c r="E78" s="219"/>
      <c r="F78" s="219"/>
      <c r="G78" s="219"/>
      <c r="H78" s="219"/>
      <c r="I78" s="219"/>
      <c r="J78" s="219"/>
      <c r="K78" s="220"/>
      <c r="L78" s="220">
        <v>0.42</v>
      </c>
      <c r="M78" s="220">
        <v>0.433</v>
      </c>
      <c r="N78" s="220">
        <v>0.45</v>
      </c>
      <c r="O78" s="220">
        <v>0.435</v>
      </c>
      <c r="P78" s="220">
        <v>0.44</v>
      </c>
      <c r="Q78" s="220">
        <v>0.441</v>
      </c>
      <c r="R78" s="220">
        <v>0.44500000000000001</v>
      </c>
    </row>
    <row r="79" spans="1:20" ht="42.65" customHeight="1" thickBot="1">
      <c r="A79" s="480"/>
      <c r="B79" s="486"/>
      <c r="C79" s="221" t="s">
        <v>188</v>
      </c>
      <c r="D79" s="215" t="s">
        <v>199</v>
      </c>
      <c r="E79" s="216"/>
      <c r="F79" s="216"/>
      <c r="G79" s="216"/>
      <c r="H79" s="216"/>
      <c r="I79" s="216"/>
      <c r="J79" s="216"/>
      <c r="K79" s="204"/>
      <c r="L79" s="204">
        <v>0.45200000000000001</v>
      </c>
      <c r="M79" s="204">
        <v>0.47699999999999998</v>
      </c>
      <c r="N79" s="204">
        <v>0.46899999999999997</v>
      </c>
      <c r="O79" s="204">
        <v>0.48299999999999998</v>
      </c>
      <c r="P79" s="204">
        <v>0.502</v>
      </c>
      <c r="Q79" s="204">
        <v>0.497</v>
      </c>
      <c r="R79" s="204">
        <v>0.4945</v>
      </c>
      <c r="T79" s="71"/>
    </row>
    <row r="80" spans="1:20" s="91" customFormat="1" ht="18" customHeight="1">
      <c r="A80" s="113" t="s">
        <v>2</v>
      </c>
      <c r="B80" s="110" t="s">
        <v>4</v>
      </c>
      <c r="C80" s="110" t="s">
        <v>139</v>
      </c>
      <c r="D80" s="110"/>
      <c r="E80" s="110">
        <v>2010</v>
      </c>
      <c r="F80" s="110">
        <v>2011</v>
      </c>
      <c r="G80" s="110">
        <v>2012</v>
      </c>
      <c r="H80" s="110">
        <v>2013</v>
      </c>
      <c r="I80" s="110">
        <v>2014</v>
      </c>
      <c r="J80" s="110">
        <v>2015</v>
      </c>
      <c r="K80" s="110">
        <v>2016</v>
      </c>
      <c r="L80" s="110">
        <v>2017</v>
      </c>
      <c r="M80" s="110">
        <v>2018</v>
      </c>
      <c r="N80" s="110">
        <v>2019</v>
      </c>
      <c r="O80" s="110">
        <v>2020</v>
      </c>
      <c r="P80" s="110">
        <v>2021</v>
      </c>
      <c r="Q80" s="110">
        <v>2022</v>
      </c>
      <c r="R80" s="192">
        <v>2023</v>
      </c>
    </row>
    <row r="81" spans="1:25" ht="18" customHeight="1">
      <c r="A81" s="480" t="s">
        <v>200</v>
      </c>
      <c r="B81" s="486" t="s">
        <v>201</v>
      </c>
      <c r="C81" s="490" t="s">
        <v>187</v>
      </c>
      <c r="D81" s="193" t="s">
        <v>149</v>
      </c>
      <c r="E81" s="222">
        <v>5976</v>
      </c>
      <c r="F81" s="222">
        <v>5724</v>
      </c>
      <c r="G81" s="222">
        <v>5451</v>
      </c>
      <c r="H81" s="222">
        <v>5109</v>
      </c>
      <c r="I81" s="222">
        <v>5312</v>
      </c>
      <c r="J81" s="222">
        <v>5107</v>
      </c>
      <c r="K81" s="222">
        <v>5331</v>
      </c>
      <c r="L81" s="222">
        <v>5739</v>
      </c>
      <c r="M81" s="222">
        <v>5818</v>
      </c>
      <c r="N81" s="222">
        <v>5873</v>
      </c>
      <c r="O81" s="222">
        <v>5119</v>
      </c>
      <c r="P81" s="222">
        <v>5482</v>
      </c>
      <c r="Q81" s="222">
        <v>5564</v>
      </c>
      <c r="R81" s="222">
        <v>6198</v>
      </c>
      <c r="S81" s="414"/>
      <c r="T81" s="417"/>
      <c r="U81" s="417"/>
      <c r="V81" s="418"/>
      <c r="W81" s="418"/>
      <c r="X81" s="418"/>
      <c r="Y81" s="418"/>
    </row>
    <row r="82" spans="1:25" ht="18" customHeight="1">
      <c r="A82" s="480"/>
      <c r="B82" s="486"/>
      <c r="C82" s="490"/>
      <c r="D82" s="218" t="s">
        <v>202</v>
      </c>
      <c r="E82" s="222">
        <v>5698</v>
      </c>
      <c r="F82" s="222">
        <v>5503</v>
      </c>
      <c r="G82" s="222">
        <v>5324</v>
      </c>
      <c r="H82" s="222">
        <v>5010</v>
      </c>
      <c r="I82" s="222">
        <v>5236</v>
      </c>
      <c r="J82" s="222">
        <v>4989</v>
      </c>
      <c r="K82" s="222">
        <v>5154</v>
      </c>
      <c r="L82" s="222">
        <v>5525</v>
      </c>
      <c r="M82" s="222">
        <v>5535</v>
      </c>
      <c r="N82" s="222">
        <v>5635</v>
      </c>
      <c r="O82" s="222">
        <v>4862</v>
      </c>
      <c r="P82" s="222">
        <v>5211</v>
      </c>
      <c r="Q82" s="222">
        <v>5300</v>
      </c>
      <c r="R82" s="222">
        <v>5883</v>
      </c>
    </row>
    <row r="83" spans="1:25" ht="18" customHeight="1">
      <c r="A83" s="480"/>
      <c r="B83" s="486"/>
      <c r="C83" s="490"/>
      <c r="D83" s="218" t="s">
        <v>203</v>
      </c>
      <c r="E83" s="222">
        <v>29</v>
      </c>
      <c r="F83" s="222">
        <v>18</v>
      </c>
      <c r="G83" s="222">
        <v>13</v>
      </c>
      <c r="H83" s="222">
        <v>11</v>
      </c>
      <c r="I83" s="222">
        <v>13</v>
      </c>
      <c r="J83" s="222">
        <v>11</v>
      </c>
      <c r="K83" s="222">
        <v>31</v>
      </c>
      <c r="L83" s="222">
        <v>22</v>
      </c>
      <c r="M83" s="222">
        <v>29</v>
      </c>
      <c r="N83" s="222">
        <v>46</v>
      </c>
      <c r="O83" s="222">
        <v>40</v>
      </c>
      <c r="P83" s="222">
        <v>23</v>
      </c>
      <c r="Q83" s="222">
        <v>36</v>
      </c>
      <c r="R83" s="222">
        <v>70</v>
      </c>
    </row>
    <row r="84" spans="1:25" ht="18" customHeight="1">
      <c r="A84" s="480"/>
      <c r="B84" s="486"/>
      <c r="C84" s="490"/>
      <c r="D84" s="218" t="s">
        <v>204</v>
      </c>
      <c r="E84" s="222">
        <v>158</v>
      </c>
      <c r="F84" s="222">
        <v>180</v>
      </c>
      <c r="G84" s="222">
        <v>98</v>
      </c>
      <c r="H84" s="222">
        <v>72</v>
      </c>
      <c r="I84" s="222">
        <v>50</v>
      </c>
      <c r="J84" s="222">
        <v>88</v>
      </c>
      <c r="K84" s="222">
        <v>136</v>
      </c>
      <c r="L84" s="222">
        <v>168</v>
      </c>
      <c r="M84" s="222">
        <v>233</v>
      </c>
      <c r="N84" s="222">
        <v>179</v>
      </c>
      <c r="O84" s="222">
        <v>179</v>
      </c>
      <c r="P84" s="222">
        <v>160</v>
      </c>
      <c r="Q84" s="222">
        <v>188</v>
      </c>
      <c r="R84" s="222">
        <v>202</v>
      </c>
    </row>
    <row r="85" spans="1:25" ht="18" customHeight="1">
      <c r="A85" s="480"/>
      <c r="B85" s="486"/>
      <c r="C85" s="490"/>
      <c r="D85" s="218" t="s">
        <v>205</v>
      </c>
      <c r="E85" s="222">
        <v>45</v>
      </c>
      <c r="F85" s="222">
        <v>23</v>
      </c>
      <c r="G85" s="222">
        <v>15</v>
      </c>
      <c r="H85" s="222">
        <v>16</v>
      </c>
      <c r="I85" s="222">
        <v>13</v>
      </c>
      <c r="J85" s="222">
        <v>19</v>
      </c>
      <c r="K85" s="222">
        <v>10</v>
      </c>
      <c r="L85" s="222">
        <v>24</v>
      </c>
      <c r="M85" s="222">
        <v>20</v>
      </c>
      <c r="N85" s="222">
        <v>13</v>
      </c>
      <c r="O85" s="222">
        <v>38</v>
      </c>
      <c r="P85" s="222">
        <v>87</v>
      </c>
      <c r="Q85" s="222">
        <v>28</v>
      </c>
      <c r="R85" s="222">
        <v>43</v>
      </c>
    </row>
    <row r="86" spans="1:25" ht="18" customHeight="1">
      <c r="A86" s="480"/>
      <c r="B86" s="486"/>
      <c r="C86" s="490"/>
      <c r="D86" s="218" t="s">
        <v>206</v>
      </c>
      <c r="E86" s="222">
        <v>46</v>
      </c>
      <c r="F86" s="222">
        <v>0</v>
      </c>
      <c r="G86" s="222">
        <v>1</v>
      </c>
      <c r="H86" s="222">
        <v>0</v>
      </c>
      <c r="I86" s="222">
        <v>0</v>
      </c>
      <c r="J86" s="222">
        <v>0</v>
      </c>
      <c r="K86" s="222">
        <v>0</v>
      </c>
      <c r="L86" s="222">
        <v>0</v>
      </c>
      <c r="M86" s="222">
        <v>1</v>
      </c>
      <c r="N86" s="222">
        <v>0</v>
      </c>
      <c r="O86" s="222">
        <v>0</v>
      </c>
      <c r="P86" s="222">
        <v>1</v>
      </c>
      <c r="Q86" s="222">
        <v>12</v>
      </c>
      <c r="R86" s="222">
        <v>0</v>
      </c>
    </row>
    <row r="87" spans="1:25" ht="18" customHeight="1">
      <c r="A87" s="480"/>
      <c r="B87" s="486"/>
      <c r="C87" s="489" t="s">
        <v>207</v>
      </c>
      <c r="D87" s="193" t="s">
        <v>149</v>
      </c>
      <c r="E87" s="223">
        <v>3392</v>
      </c>
      <c r="F87" s="223">
        <v>3199</v>
      </c>
      <c r="G87" s="223">
        <v>3140</v>
      </c>
      <c r="H87" s="223">
        <v>2950</v>
      </c>
      <c r="I87" s="223">
        <v>3028</v>
      </c>
      <c r="J87" s="223">
        <v>2914</v>
      </c>
      <c r="K87" s="223">
        <v>3022</v>
      </c>
      <c r="L87" s="223">
        <v>3306</v>
      </c>
      <c r="M87" s="223">
        <v>3344</v>
      </c>
      <c r="N87" s="223">
        <v>3233</v>
      </c>
      <c r="O87" s="223">
        <v>2924</v>
      </c>
      <c r="P87" s="223">
        <v>3215</v>
      </c>
      <c r="Q87" s="223">
        <v>3311</v>
      </c>
      <c r="R87" s="223">
        <v>3755</v>
      </c>
      <c r="S87" s="414"/>
      <c r="T87" s="419"/>
      <c r="U87" s="419"/>
      <c r="V87" s="420"/>
      <c r="W87" s="420"/>
      <c r="X87" s="420"/>
      <c r="Y87" s="420"/>
    </row>
    <row r="88" spans="1:25" ht="18" customHeight="1">
      <c r="A88" s="480"/>
      <c r="B88" s="486"/>
      <c r="C88" s="489"/>
      <c r="D88" s="215" t="s">
        <v>202</v>
      </c>
      <c r="E88" s="223">
        <v>3318</v>
      </c>
      <c r="F88" s="223">
        <v>3097</v>
      </c>
      <c r="G88" s="223">
        <v>3054</v>
      </c>
      <c r="H88" s="223">
        <v>2898</v>
      </c>
      <c r="I88" s="223">
        <v>2979</v>
      </c>
      <c r="J88" s="223">
        <v>2826</v>
      </c>
      <c r="K88" s="223">
        <v>2905</v>
      </c>
      <c r="L88" s="223">
        <v>3158</v>
      </c>
      <c r="M88" s="223">
        <v>3101</v>
      </c>
      <c r="N88" s="223">
        <v>3057</v>
      </c>
      <c r="O88" s="223">
        <v>2755</v>
      </c>
      <c r="P88" s="223">
        <v>3019</v>
      </c>
      <c r="Q88" s="223">
        <v>3171</v>
      </c>
      <c r="R88" s="223">
        <v>3567</v>
      </c>
    </row>
    <row r="89" spans="1:25" ht="18" customHeight="1">
      <c r="A89" s="480"/>
      <c r="B89" s="486"/>
      <c r="C89" s="489"/>
      <c r="D89" s="215" t="s">
        <v>203</v>
      </c>
      <c r="E89" s="223">
        <v>16</v>
      </c>
      <c r="F89" s="223">
        <v>14</v>
      </c>
      <c r="G89" s="223">
        <v>10</v>
      </c>
      <c r="H89" s="223">
        <v>7</v>
      </c>
      <c r="I89" s="223">
        <v>7</v>
      </c>
      <c r="J89" s="223">
        <v>7</v>
      </c>
      <c r="K89" s="223">
        <v>9</v>
      </c>
      <c r="L89" s="223">
        <v>13</v>
      </c>
      <c r="M89" s="223">
        <v>26</v>
      </c>
      <c r="N89" s="223">
        <v>20</v>
      </c>
      <c r="O89" s="223">
        <v>13</v>
      </c>
      <c r="P89" s="223">
        <v>16</v>
      </c>
      <c r="Q89" s="223">
        <v>24</v>
      </c>
      <c r="R89" s="223">
        <v>47</v>
      </c>
    </row>
    <row r="90" spans="1:25" ht="18" customHeight="1">
      <c r="A90" s="480"/>
      <c r="B90" s="486"/>
      <c r="C90" s="489"/>
      <c r="D90" s="215" t="s">
        <v>204</v>
      </c>
      <c r="E90" s="223">
        <v>46</v>
      </c>
      <c r="F90" s="223">
        <v>75</v>
      </c>
      <c r="G90" s="223">
        <v>64</v>
      </c>
      <c r="H90" s="223">
        <v>37</v>
      </c>
      <c r="I90" s="223">
        <v>38</v>
      </c>
      <c r="J90" s="223">
        <v>71</v>
      </c>
      <c r="K90" s="223">
        <v>104</v>
      </c>
      <c r="L90" s="223">
        <v>124</v>
      </c>
      <c r="M90" s="223">
        <v>202</v>
      </c>
      <c r="N90" s="223">
        <v>151</v>
      </c>
      <c r="O90" s="223">
        <v>122</v>
      </c>
      <c r="P90" s="223">
        <v>99</v>
      </c>
      <c r="Q90" s="223">
        <v>97</v>
      </c>
      <c r="R90" s="223">
        <v>106</v>
      </c>
    </row>
    <row r="91" spans="1:25" ht="18" customHeight="1">
      <c r="A91" s="480"/>
      <c r="B91" s="486"/>
      <c r="C91" s="489"/>
      <c r="D91" s="215" t="s">
        <v>205</v>
      </c>
      <c r="E91" s="223">
        <v>12</v>
      </c>
      <c r="F91" s="223">
        <v>13</v>
      </c>
      <c r="G91" s="223">
        <v>11</v>
      </c>
      <c r="H91" s="223">
        <v>8</v>
      </c>
      <c r="I91" s="223">
        <v>4</v>
      </c>
      <c r="J91" s="223">
        <v>10</v>
      </c>
      <c r="K91" s="223">
        <v>4</v>
      </c>
      <c r="L91" s="223">
        <v>11</v>
      </c>
      <c r="M91" s="223">
        <v>14</v>
      </c>
      <c r="N91" s="223">
        <v>5</v>
      </c>
      <c r="O91" s="223">
        <v>34</v>
      </c>
      <c r="P91" s="223">
        <v>80</v>
      </c>
      <c r="Q91" s="223">
        <v>19</v>
      </c>
      <c r="R91" s="223">
        <v>35</v>
      </c>
    </row>
    <row r="92" spans="1:25" ht="18" customHeight="1">
      <c r="A92" s="480"/>
      <c r="B92" s="486"/>
      <c r="C92" s="489"/>
      <c r="D92" s="215" t="s">
        <v>206</v>
      </c>
      <c r="E92" s="223">
        <v>0</v>
      </c>
      <c r="F92" s="223">
        <v>0</v>
      </c>
      <c r="G92" s="223">
        <v>1</v>
      </c>
      <c r="H92" s="223">
        <v>0</v>
      </c>
      <c r="I92" s="223">
        <v>0</v>
      </c>
      <c r="J92" s="223">
        <v>0</v>
      </c>
      <c r="K92" s="223">
        <v>0</v>
      </c>
      <c r="L92" s="223">
        <v>0</v>
      </c>
      <c r="M92" s="223">
        <v>1</v>
      </c>
      <c r="N92" s="223">
        <v>0</v>
      </c>
      <c r="O92" s="223">
        <v>0</v>
      </c>
      <c r="P92" s="223">
        <v>1</v>
      </c>
      <c r="Q92" s="223">
        <v>0</v>
      </c>
      <c r="R92" s="223">
        <v>0</v>
      </c>
    </row>
    <row r="93" spans="1:25" ht="18" customHeight="1">
      <c r="A93" s="480"/>
      <c r="B93" s="486"/>
      <c r="C93" s="490" t="s">
        <v>208</v>
      </c>
      <c r="D93" s="218" t="s">
        <v>209</v>
      </c>
      <c r="E93" s="225">
        <f t="shared" ref="E93:R93" si="6">E82/E81</f>
        <v>0.95348058902275767</v>
      </c>
      <c r="F93" s="225">
        <f t="shared" si="6"/>
        <v>0.96139063591893781</v>
      </c>
      <c r="G93" s="225">
        <f t="shared" si="6"/>
        <v>0.97670152265639332</v>
      </c>
      <c r="H93" s="225">
        <f t="shared" si="6"/>
        <v>0.9806224310041104</v>
      </c>
      <c r="I93" s="225">
        <f t="shared" si="6"/>
        <v>0.98569277108433739</v>
      </c>
      <c r="J93" s="225">
        <f t="shared" si="6"/>
        <v>0.97689445858625412</v>
      </c>
      <c r="K93" s="225">
        <f t="shared" si="6"/>
        <v>0.96679797411367474</v>
      </c>
      <c r="L93" s="225">
        <f t="shared" si="6"/>
        <v>0.96271127374106991</v>
      </c>
      <c r="M93" s="225">
        <f t="shared" si="6"/>
        <v>0.95135785493296665</v>
      </c>
      <c r="N93" s="225">
        <f t="shared" si="6"/>
        <v>0.95947556615017882</v>
      </c>
      <c r="O93" s="225">
        <f t="shared" si="6"/>
        <v>0.9497948818128541</v>
      </c>
      <c r="P93" s="225">
        <f t="shared" si="6"/>
        <v>0.9505654870485224</v>
      </c>
      <c r="Q93" s="225">
        <f t="shared" si="6"/>
        <v>0.95255212077641982</v>
      </c>
      <c r="R93" s="225">
        <f t="shared" si="6"/>
        <v>0.94917715392061952</v>
      </c>
    </row>
    <row r="94" spans="1:25" ht="18" customHeight="1">
      <c r="A94" s="480"/>
      <c r="B94" s="486"/>
      <c r="C94" s="490"/>
      <c r="D94" s="218" t="s">
        <v>210</v>
      </c>
      <c r="E94" s="225">
        <f t="shared" ref="E94:R94" si="7">E83/E81</f>
        <v>4.8527443105756355E-3</v>
      </c>
      <c r="F94" s="225">
        <f t="shared" si="7"/>
        <v>3.1446540880503146E-3</v>
      </c>
      <c r="G94" s="225">
        <f t="shared" si="7"/>
        <v>2.3848835076132821E-3</v>
      </c>
      <c r="H94" s="225">
        <f t="shared" si="7"/>
        <v>2.153063221765512E-3</v>
      </c>
      <c r="I94" s="225">
        <f t="shared" si="7"/>
        <v>2.4472891566265061E-3</v>
      </c>
      <c r="J94" s="225">
        <f t="shared" si="7"/>
        <v>2.153906402976307E-3</v>
      </c>
      <c r="K94" s="225">
        <f t="shared" si="7"/>
        <v>5.8150440817857814E-3</v>
      </c>
      <c r="L94" s="225">
        <f t="shared" si="7"/>
        <v>3.8334204565255272E-3</v>
      </c>
      <c r="M94" s="225">
        <f t="shared" si="7"/>
        <v>4.9845307665864558E-3</v>
      </c>
      <c r="N94" s="225">
        <f t="shared" si="7"/>
        <v>7.8324536012259489E-3</v>
      </c>
      <c r="O94" s="225">
        <f t="shared" si="7"/>
        <v>7.8140261769876936E-3</v>
      </c>
      <c r="P94" s="225">
        <f t="shared" si="7"/>
        <v>4.1955490696825972E-3</v>
      </c>
      <c r="Q94" s="225">
        <f t="shared" si="7"/>
        <v>6.4701653486700216E-3</v>
      </c>
      <c r="R94" s="225">
        <f t="shared" si="7"/>
        <v>1.1293965795417877E-2</v>
      </c>
    </row>
    <row r="95" spans="1:25" ht="18" customHeight="1">
      <c r="A95" s="480"/>
      <c r="B95" s="486"/>
      <c r="C95" s="490"/>
      <c r="D95" s="218" t="s">
        <v>211</v>
      </c>
      <c r="E95" s="225">
        <f t="shared" ref="E95:R95" si="8">E84/E81</f>
        <v>2.6439089692101739E-2</v>
      </c>
      <c r="F95" s="225">
        <f t="shared" si="8"/>
        <v>3.1446540880503145E-2</v>
      </c>
      <c r="G95" s="225">
        <f t="shared" si="8"/>
        <v>1.7978352595853973E-2</v>
      </c>
      <c r="H95" s="225">
        <f t="shared" si="8"/>
        <v>1.4092777451556078E-2</v>
      </c>
      <c r="I95" s="225">
        <f t="shared" si="8"/>
        <v>9.4126506024096394E-3</v>
      </c>
      <c r="J95" s="225">
        <f t="shared" si="8"/>
        <v>1.7231251223810456E-2</v>
      </c>
      <c r="K95" s="225">
        <f t="shared" si="8"/>
        <v>2.5511161132995685E-2</v>
      </c>
      <c r="L95" s="225">
        <f t="shared" si="8"/>
        <v>2.9273392577104027E-2</v>
      </c>
      <c r="M95" s="225">
        <f t="shared" si="8"/>
        <v>4.0048126503953251E-2</v>
      </c>
      <c r="N95" s="225">
        <f t="shared" si="8"/>
        <v>3.047846075259663E-2</v>
      </c>
      <c r="O95" s="225">
        <f t="shared" si="8"/>
        <v>3.4967767142019927E-2</v>
      </c>
      <c r="P95" s="225">
        <f t="shared" si="8"/>
        <v>2.9186428310835462E-2</v>
      </c>
      <c r="Q95" s="225">
        <f t="shared" si="8"/>
        <v>3.3788641265276781E-2</v>
      </c>
      <c r="R95" s="225">
        <f t="shared" si="8"/>
        <v>3.2591158438205869E-2</v>
      </c>
    </row>
    <row r="96" spans="1:25" ht="18" customHeight="1">
      <c r="A96" s="480"/>
      <c r="B96" s="486"/>
      <c r="C96" s="490"/>
      <c r="D96" s="218" t="s">
        <v>212</v>
      </c>
      <c r="E96" s="225">
        <f t="shared" ref="E96:R96" si="9">E85/E81</f>
        <v>7.5301204819277108E-3</v>
      </c>
      <c r="F96" s="225">
        <f t="shared" si="9"/>
        <v>4.0181691125087352E-3</v>
      </c>
      <c r="G96" s="225">
        <f t="shared" si="9"/>
        <v>2.7517886626307101E-3</v>
      </c>
      <c r="H96" s="225">
        <f t="shared" si="9"/>
        <v>3.1317283225680173E-3</v>
      </c>
      <c r="I96" s="225">
        <f t="shared" si="9"/>
        <v>2.4472891566265061E-3</v>
      </c>
      <c r="J96" s="225">
        <f t="shared" si="9"/>
        <v>3.7203837869590759E-3</v>
      </c>
      <c r="K96" s="225">
        <f t="shared" si="9"/>
        <v>1.8758206715438004E-3</v>
      </c>
      <c r="L96" s="225">
        <f t="shared" si="9"/>
        <v>4.1819132253005748E-3</v>
      </c>
      <c r="M96" s="225">
        <f t="shared" si="9"/>
        <v>3.4376074252320385E-3</v>
      </c>
      <c r="N96" s="225">
        <f t="shared" si="9"/>
        <v>2.2135194959986377E-3</v>
      </c>
      <c r="O96" s="225">
        <f t="shared" si="9"/>
        <v>7.423324868138308E-3</v>
      </c>
      <c r="P96" s="225">
        <f t="shared" si="9"/>
        <v>1.5870120394016782E-2</v>
      </c>
      <c r="Q96" s="225">
        <f t="shared" si="9"/>
        <v>5.0323508267433505E-3</v>
      </c>
      <c r="R96" s="225">
        <f t="shared" si="9"/>
        <v>6.9377218457566956E-3</v>
      </c>
    </row>
    <row r="97" spans="1:19" ht="18" customHeight="1">
      <c r="A97" s="480"/>
      <c r="B97" s="486"/>
      <c r="C97" s="490"/>
      <c r="D97" s="218" t="s">
        <v>213</v>
      </c>
      <c r="E97" s="225">
        <f t="shared" ref="E97:R97" si="10">E86/E81</f>
        <v>7.6974564926372158E-3</v>
      </c>
      <c r="F97" s="225">
        <f t="shared" si="10"/>
        <v>0</v>
      </c>
      <c r="G97" s="225">
        <f t="shared" si="10"/>
        <v>1.8345257750871399E-4</v>
      </c>
      <c r="H97" s="225">
        <f t="shared" si="10"/>
        <v>0</v>
      </c>
      <c r="I97" s="225">
        <f t="shared" si="10"/>
        <v>0</v>
      </c>
      <c r="J97" s="225">
        <f t="shared" si="10"/>
        <v>0</v>
      </c>
      <c r="K97" s="225">
        <f t="shared" si="10"/>
        <v>0</v>
      </c>
      <c r="L97" s="225">
        <f t="shared" si="10"/>
        <v>0</v>
      </c>
      <c r="M97" s="225">
        <f t="shared" si="10"/>
        <v>1.7188037126160193E-4</v>
      </c>
      <c r="N97" s="225">
        <f t="shared" si="10"/>
        <v>0</v>
      </c>
      <c r="O97" s="225">
        <f t="shared" si="10"/>
        <v>0</v>
      </c>
      <c r="P97" s="225">
        <f t="shared" si="10"/>
        <v>1.8241517694272163E-4</v>
      </c>
      <c r="Q97" s="225">
        <f t="shared" si="10"/>
        <v>2.1567217828900071E-3</v>
      </c>
      <c r="R97" s="225">
        <f t="shared" si="10"/>
        <v>0</v>
      </c>
    </row>
    <row r="98" spans="1:19" ht="18" customHeight="1">
      <c r="A98" s="480"/>
      <c r="B98" s="486"/>
      <c r="C98" s="489" t="s">
        <v>207</v>
      </c>
      <c r="D98" s="215" t="s">
        <v>209</v>
      </c>
      <c r="E98" s="226">
        <f>E88/E87</f>
        <v>0.97818396226415094</v>
      </c>
      <c r="F98" s="226">
        <f t="shared" ref="F98:R98" si="11">F88/F87</f>
        <v>0.96811503594873394</v>
      </c>
      <c r="G98" s="226">
        <f t="shared" si="11"/>
        <v>0.97261146496815287</v>
      </c>
      <c r="H98" s="226">
        <f t="shared" si="11"/>
        <v>0.98237288135593215</v>
      </c>
      <c r="I98" s="226">
        <f t="shared" si="11"/>
        <v>0.98381770145310432</v>
      </c>
      <c r="J98" s="226">
        <f t="shared" si="11"/>
        <v>0.96980096087851753</v>
      </c>
      <c r="K98" s="226">
        <f t="shared" si="11"/>
        <v>0.96128391793514234</v>
      </c>
      <c r="L98" s="226">
        <f t="shared" si="11"/>
        <v>0.95523290986085907</v>
      </c>
      <c r="M98" s="226">
        <f t="shared" si="11"/>
        <v>0.92733253588516751</v>
      </c>
      <c r="N98" s="226">
        <f t="shared" si="11"/>
        <v>0.94556139808227657</v>
      </c>
      <c r="O98" s="226">
        <f t="shared" si="11"/>
        <v>0.94220246238030092</v>
      </c>
      <c r="P98" s="226">
        <f t="shared" si="11"/>
        <v>0.93903576982892689</v>
      </c>
      <c r="Q98" s="226">
        <f t="shared" si="11"/>
        <v>0.95771670190274838</v>
      </c>
      <c r="R98" s="226">
        <f t="shared" si="11"/>
        <v>0.94993342210386156</v>
      </c>
    </row>
    <row r="99" spans="1:19" ht="18" customHeight="1">
      <c r="A99" s="480"/>
      <c r="B99" s="486"/>
      <c r="C99" s="489"/>
      <c r="D99" s="215" t="s">
        <v>210</v>
      </c>
      <c r="E99" s="226">
        <f>E89/E87</f>
        <v>4.7169811320754715E-3</v>
      </c>
      <c r="F99" s="226">
        <f t="shared" ref="F99:R99" si="12">F89/F87</f>
        <v>4.3763676148796497E-3</v>
      </c>
      <c r="G99" s="226">
        <f t="shared" si="12"/>
        <v>3.1847133757961785E-3</v>
      </c>
      <c r="H99" s="226">
        <f t="shared" si="12"/>
        <v>2.3728813559322033E-3</v>
      </c>
      <c r="I99" s="226">
        <f t="shared" si="12"/>
        <v>2.311756935270806E-3</v>
      </c>
      <c r="J99" s="226">
        <f t="shared" si="12"/>
        <v>2.4021962937542897E-3</v>
      </c>
      <c r="K99" s="226">
        <f t="shared" si="12"/>
        <v>2.9781601588352085E-3</v>
      </c>
      <c r="L99" s="226">
        <f t="shared" si="12"/>
        <v>3.9322444041137326E-3</v>
      </c>
      <c r="M99" s="226">
        <f t="shared" si="12"/>
        <v>7.7751196172248802E-3</v>
      </c>
      <c r="N99" s="226">
        <f t="shared" si="12"/>
        <v>6.1862047633776682E-3</v>
      </c>
      <c r="O99" s="226">
        <f t="shared" si="12"/>
        <v>4.4459644322845417E-3</v>
      </c>
      <c r="P99" s="226">
        <f t="shared" si="12"/>
        <v>4.9766718506998441E-3</v>
      </c>
      <c r="Q99" s="226">
        <f t="shared" si="12"/>
        <v>7.2485653881002718E-3</v>
      </c>
      <c r="R99" s="226">
        <f t="shared" si="12"/>
        <v>1.2516644474034621E-2</v>
      </c>
    </row>
    <row r="100" spans="1:19" ht="18" customHeight="1">
      <c r="A100" s="480"/>
      <c r="B100" s="486"/>
      <c r="C100" s="489"/>
      <c r="D100" s="215" t="s">
        <v>211</v>
      </c>
      <c r="E100" s="226">
        <f>E90/E87</f>
        <v>1.3561320754716982E-2</v>
      </c>
      <c r="F100" s="226">
        <f t="shared" ref="F100:R100" si="13">F90/F87</f>
        <v>2.3444826508283837E-2</v>
      </c>
      <c r="G100" s="226">
        <f t="shared" si="13"/>
        <v>2.038216560509554E-2</v>
      </c>
      <c r="H100" s="226">
        <f t="shared" si="13"/>
        <v>1.2542372881355932E-2</v>
      </c>
      <c r="I100" s="226">
        <f t="shared" si="13"/>
        <v>1.2549537648612946E-2</v>
      </c>
      <c r="J100" s="226">
        <f t="shared" si="13"/>
        <v>2.4365133836650652E-2</v>
      </c>
      <c r="K100" s="226">
        <f t="shared" si="13"/>
        <v>3.4414295168762411E-2</v>
      </c>
      <c r="L100" s="226">
        <f t="shared" si="13"/>
        <v>3.7507562008469449E-2</v>
      </c>
      <c r="M100" s="226">
        <f t="shared" si="13"/>
        <v>6.0406698564593304E-2</v>
      </c>
      <c r="N100" s="226">
        <f t="shared" si="13"/>
        <v>4.6705845963501393E-2</v>
      </c>
      <c r="O100" s="226">
        <f t="shared" si="13"/>
        <v>4.1723666210670314E-2</v>
      </c>
      <c r="P100" s="226">
        <f t="shared" si="13"/>
        <v>3.0793157076205287E-2</v>
      </c>
      <c r="Q100" s="226">
        <f t="shared" si="13"/>
        <v>2.9296285110238598E-2</v>
      </c>
      <c r="R100" s="226">
        <f t="shared" si="13"/>
        <v>2.8229027962716379E-2</v>
      </c>
    </row>
    <row r="101" spans="1:19" ht="18" customHeight="1">
      <c r="A101" s="480"/>
      <c r="B101" s="486"/>
      <c r="C101" s="489"/>
      <c r="D101" s="215" t="s">
        <v>212</v>
      </c>
      <c r="E101" s="226">
        <f>E91/E87</f>
        <v>3.5377358490566039E-3</v>
      </c>
      <c r="F101" s="226">
        <f t="shared" ref="F101:R101" si="14">F91/F87</f>
        <v>4.0637699281025324E-3</v>
      </c>
      <c r="G101" s="226">
        <f t="shared" si="14"/>
        <v>3.5031847133757963E-3</v>
      </c>
      <c r="H101" s="226">
        <f t="shared" si="14"/>
        <v>2.7118644067796612E-3</v>
      </c>
      <c r="I101" s="226">
        <f t="shared" si="14"/>
        <v>1.321003963011889E-3</v>
      </c>
      <c r="J101" s="226">
        <f t="shared" si="14"/>
        <v>3.4317089910775567E-3</v>
      </c>
      <c r="K101" s="226">
        <f t="shared" si="14"/>
        <v>1.3236267372600927E-3</v>
      </c>
      <c r="L101" s="226">
        <f t="shared" si="14"/>
        <v>3.3272837265577739E-3</v>
      </c>
      <c r="M101" s="226">
        <f t="shared" si="14"/>
        <v>4.1866028708133973E-3</v>
      </c>
      <c r="N101" s="226">
        <f t="shared" si="14"/>
        <v>1.5465511908444171E-3</v>
      </c>
      <c r="O101" s="226">
        <f t="shared" si="14"/>
        <v>1.1627906976744186E-2</v>
      </c>
      <c r="P101" s="226">
        <f t="shared" si="14"/>
        <v>2.4883359253499222E-2</v>
      </c>
      <c r="Q101" s="226">
        <f t="shared" si="14"/>
        <v>5.7384475989127152E-3</v>
      </c>
      <c r="R101" s="226">
        <f t="shared" si="14"/>
        <v>9.3209054593874838E-3</v>
      </c>
    </row>
    <row r="102" spans="1:19" ht="18" customHeight="1">
      <c r="A102" s="480"/>
      <c r="B102" s="486"/>
      <c r="C102" s="489"/>
      <c r="D102" s="215" t="s">
        <v>214</v>
      </c>
      <c r="E102" s="226">
        <f>E92/E87</f>
        <v>0</v>
      </c>
      <c r="F102" s="226">
        <f t="shared" ref="F102:R102" si="15">F92/F87</f>
        <v>0</v>
      </c>
      <c r="G102" s="226">
        <f t="shared" si="15"/>
        <v>3.1847133757961782E-4</v>
      </c>
      <c r="H102" s="226">
        <f t="shared" si="15"/>
        <v>0</v>
      </c>
      <c r="I102" s="226">
        <f t="shared" si="15"/>
        <v>0</v>
      </c>
      <c r="J102" s="226">
        <f t="shared" si="15"/>
        <v>0</v>
      </c>
      <c r="K102" s="226">
        <f t="shared" si="15"/>
        <v>0</v>
      </c>
      <c r="L102" s="226">
        <f t="shared" si="15"/>
        <v>0</v>
      </c>
      <c r="M102" s="226">
        <f t="shared" si="15"/>
        <v>2.9904306220095693E-4</v>
      </c>
      <c r="N102" s="226">
        <f t="shared" si="15"/>
        <v>0</v>
      </c>
      <c r="O102" s="226">
        <f t="shared" si="15"/>
        <v>0</v>
      </c>
      <c r="P102" s="226">
        <f t="shared" si="15"/>
        <v>3.1104199066874026E-4</v>
      </c>
      <c r="Q102" s="226">
        <f t="shared" si="15"/>
        <v>0</v>
      </c>
      <c r="R102" s="226">
        <f t="shared" si="15"/>
        <v>0</v>
      </c>
    </row>
    <row r="103" spans="1:19" s="91" customFormat="1" ht="18" customHeight="1">
      <c r="A103" s="480"/>
      <c r="B103" s="111" t="s">
        <v>4</v>
      </c>
      <c r="C103" s="111" t="s">
        <v>139</v>
      </c>
      <c r="D103" s="111"/>
      <c r="E103" s="111">
        <v>2010</v>
      </c>
      <c r="F103" s="111">
        <v>2011</v>
      </c>
      <c r="G103" s="111">
        <v>2012</v>
      </c>
      <c r="H103" s="111">
        <v>2013</v>
      </c>
      <c r="I103" s="111">
        <v>2014</v>
      </c>
      <c r="J103" s="111">
        <v>2015</v>
      </c>
      <c r="K103" s="111">
        <v>2016</v>
      </c>
      <c r="L103" s="111">
        <v>2017</v>
      </c>
      <c r="M103" s="111">
        <v>2018</v>
      </c>
      <c r="N103" s="111">
        <v>2019</v>
      </c>
      <c r="O103" s="111">
        <v>2020</v>
      </c>
      <c r="P103" s="111">
        <v>2021</v>
      </c>
      <c r="Q103" s="111">
        <v>2022</v>
      </c>
      <c r="R103" s="111">
        <v>2023</v>
      </c>
    </row>
    <row r="104" spans="1:19" ht="18" customHeight="1">
      <c r="A104" s="480"/>
      <c r="B104" s="486" t="s">
        <v>215</v>
      </c>
      <c r="C104" s="490" t="s">
        <v>187</v>
      </c>
      <c r="D104" s="196" t="s">
        <v>216</v>
      </c>
      <c r="E104" s="198">
        <v>5976</v>
      </c>
      <c r="F104" s="227">
        <v>5724</v>
      </c>
      <c r="G104" s="227">
        <v>5451</v>
      </c>
      <c r="H104" s="227">
        <v>5109</v>
      </c>
      <c r="I104" s="227">
        <v>5312</v>
      </c>
      <c r="J104" s="227">
        <v>5107</v>
      </c>
      <c r="K104" s="198">
        <v>5331</v>
      </c>
      <c r="L104" s="198">
        <v>5739</v>
      </c>
      <c r="M104" s="198">
        <v>5818</v>
      </c>
      <c r="N104" s="198">
        <v>5873</v>
      </c>
      <c r="O104" s="198">
        <v>5119</v>
      </c>
      <c r="P104" s="198">
        <v>5482</v>
      </c>
      <c r="Q104" s="198">
        <v>5564</v>
      </c>
      <c r="R104" s="198">
        <v>6198</v>
      </c>
      <c r="S104" s="414"/>
    </row>
    <row r="105" spans="1:19" ht="18" customHeight="1">
      <c r="A105" s="480"/>
      <c r="B105" s="486"/>
      <c r="C105" s="490"/>
      <c r="D105" s="196" t="s">
        <v>217</v>
      </c>
      <c r="E105" s="198">
        <v>3306</v>
      </c>
      <c r="F105" s="198">
        <v>3058</v>
      </c>
      <c r="G105" s="198">
        <v>2654</v>
      </c>
      <c r="H105" s="198">
        <v>2296</v>
      </c>
      <c r="I105" s="198">
        <v>2391</v>
      </c>
      <c r="J105" s="198">
        <v>2253</v>
      </c>
      <c r="K105" s="198">
        <v>2634</v>
      </c>
      <c r="L105" s="198">
        <v>3150</v>
      </c>
      <c r="M105" s="198">
        <v>3233</v>
      </c>
      <c r="N105" s="198">
        <v>3192</v>
      </c>
      <c r="O105" s="198">
        <v>2686</v>
      </c>
      <c r="P105" s="198">
        <v>2812</v>
      </c>
      <c r="Q105" s="198">
        <v>2587</v>
      </c>
      <c r="R105" s="198">
        <v>2920</v>
      </c>
    </row>
    <row r="106" spans="1:19" ht="18" customHeight="1">
      <c r="A106" s="480"/>
      <c r="B106" s="486"/>
      <c r="C106" s="490"/>
      <c r="D106" s="196" t="s">
        <v>218</v>
      </c>
      <c r="E106" s="198">
        <v>2670</v>
      </c>
      <c r="F106" s="198">
        <v>2666</v>
      </c>
      <c r="G106" s="198">
        <v>2797</v>
      </c>
      <c r="H106" s="198">
        <v>2813</v>
      </c>
      <c r="I106" s="198">
        <v>2921</v>
      </c>
      <c r="J106" s="198">
        <v>2641</v>
      </c>
      <c r="K106" s="198">
        <v>2543</v>
      </c>
      <c r="L106" s="198">
        <v>2496</v>
      </c>
      <c r="M106" s="198">
        <v>2551</v>
      </c>
      <c r="N106" s="198">
        <v>2645</v>
      </c>
      <c r="O106" s="198">
        <v>2408</v>
      </c>
      <c r="P106" s="198">
        <v>2648</v>
      </c>
      <c r="Q106" s="198">
        <v>2976</v>
      </c>
      <c r="R106" s="198">
        <v>3275</v>
      </c>
    </row>
    <row r="107" spans="1:19" ht="18" customHeight="1">
      <c r="A107" s="480"/>
      <c r="B107" s="486"/>
      <c r="C107" s="490"/>
      <c r="D107" s="196" t="s">
        <v>219</v>
      </c>
      <c r="E107" s="243">
        <f t="shared" ref="E107:R107" si="16">E105/E104</f>
        <v>0.55321285140562249</v>
      </c>
      <c r="F107" s="243">
        <f t="shared" si="16"/>
        <v>0.53424178895877006</v>
      </c>
      <c r="G107" s="243">
        <f t="shared" si="16"/>
        <v>0.48688314070812694</v>
      </c>
      <c r="H107" s="243">
        <f t="shared" si="16"/>
        <v>0.44940301428851048</v>
      </c>
      <c r="I107" s="243">
        <f t="shared" si="16"/>
        <v>0.45011295180722893</v>
      </c>
      <c r="J107" s="243">
        <f t="shared" si="16"/>
        <v>0.44115919326414726</v>
      </c>
      <c r="K107" s="243">
        <f t="shared" si="16"/>
        <v>0.494091164884637</v>
      </c>
      <c r="L107" s="243">
        <f t="shared" si="16"/>
        <v>0.54887611082070042</v>
      </c>
      <c r="M107" s="243">
        <f t="shared" si="16"/>
        <v>0.55568924028875899</v>
      </c>
      <c r="N107" s="243">
        <f t="shared" si="16"/>
        <v>0.54350417163289633</v>
      </c>
      <c r="O107" s="243">
        <f t="shared" si="16"/>
        <v>0.52471185778472362</v>
      </c>
      <c r="P107" s="243">
        <f t="shared" si="16"/>
        <v>0.51295147756293324</v>
      </c>
      <c r="Q107" s="243">
        <f t="shared" si="16"/>
        <v>0.46495327102803741</v>
      </c>
      <c r="R107" s="243">
        <f t="shared" si="16"/>
        <v>0.47111971603743141</v>
      </c>
    </row>
    <row r="108" spans="1:19" ht="18" customHeight="1">
      <c r="A108" s="480"/>
      <c r="B108" s="486"/>
      <c r="C108" s="489" t="s">
        <v>220</v>
      </c>
      <c r="D108" s="201" t="s">
        <v>216</v>
      </c>
      <c r="E108" s="198">
        <v>3392</v>
      </c>
      <c r="F108" s="227">
        <v>3199</v>
      </c>
      <c r="G108" s="227">
        <v>3140</v>
      </c>
      <c r="H108" s="227">
        <v>2950</v>
      </c>
      <c r="I108" s="227">
        <v>3028</v>
      </c>
      <c r="J108" s="227">
        <v>2914</v>
      </c>
      <c r="K108" s="198">
        <v>3022</v>
      </c>
      <c r="L108" s="198">
        <v>3306</v>
      </c>
      <c r="M108" s="198">
        <v>3344</v>
      </c>
      <c r="N108" s="198">
        <v>3233</v>
      </c>
      <c r="O108" s="198">
        <v>2924</v>
      </c>
      <c r="P108" s="198">
        <v>3215</v>
      </c>
      <c r="Q108" s="198">
        <v>3311</v>
      </c>
      <c r="R108" s="198">
        <v>3755</v>
      </c>
      <c r="S108" s="414"/>
    </row>
    <row r="109" spans="1:19" ht="18" customHeight="1">
      <c r="A109" s="480"/>
      <c r="B109" s="486"/>
      <c r="C109" s="489"/>
      <c r="D109" s="201" t="s">
        <v>217</v>
      </c>
      <c r="E109" s="198">
        <v>1640</v>
      </c>
      <c r="F109" s="198">
        <v>1413</v>
      </c>
      <c r="G109" s="198">
        <v>1240</v>
      </c>
      <c r="H109" s="198">
        <v>1155</v>
      </c>
      <c r="I109" s="198">
        <v>1145</v>
      </c>
      <c r="J109" s="198">
        <v>1012</v>
      </c>
      <c r="K109" s="198">
        <v>1272</v>
      </c>
      <c r="L109" s="198">
        <v>1533</v>
      </c>
      <c r="M109" s="198">
        <v>1599</v>
      </c>
      <c r="N109" s="198">
        <v>1485</v>
      </c>
      <c r="O109" s="198">
        <v>1234</v>
      </c>
      <c r="P109" s="198">
        <v>1300</v>
      </c>
      <c r="Q109" s="198">
        <v>1233</v>
      </c>
      <c r="R109" s="198">
        <v>1439</v>
      </c>
      <c r="S109" s="414"/>
    </row>
    <row r="110" spans="1:19" ht="18" customHeight="1">
      <c r="A110" s="480"/>
      <c r="B110" s="486"/>
      <c r="C110" s="489"/>
      <c r="D110" s="201" t="s">
        <v>218</v>
      </c>
      <c r="E110" s="198">
        <v>1752</v>
      </c>
      <c r="F110" s="198">
        <v>1786</v>
      </c>
      <c r="G110" s="198">
        <v>1900</v>
      </c>
      <c r="H110" s="198">
        <v>1795</v>
      </c>
      <c r="I110" s="198">
        <v>1883</v>
      </c>
      <c r="J110" s="198">
        <v>1744</v>
      </c>
      <c r="K110" s="198">
        <v>1675</v>
      </c>
      <c r="L110" s="198">
        <v>1730</v>
      </c>
      <c r="M110" s="198">
        <v>1714</v>
      </c>
      <c r="N110" s="198">
        <v>1715</v>
      </c>
      <c r="O110" s="198">
        <v>1689</v>
      </c>
      <c r="P110" s="198">
        <v>1915</v>
      </c>
      <c r="Q110" s="198">
        <v>2078</v>
      </c>
      <c r="R110" s="198">
        <v>2316</v>
      </c>
      <c r="S110" s="414"/>
    </row>
    <row r="111" spans="1:19" ht="18" customHeight="1">
      <c r="A111" s="480"/>
      <c r="B111" s="486"/>
      <c r="C111" s="489"/>
      <c r="D111" s="201" t="s">
        <v>219</v>
      </c>
      <c r="E111" s="224">
        <f t="shared" ref="E111:R111" si="17">E109/E108</f>
        <v>0.48349056603773582</v>
      </c>
      <c r="F111" s="224">
        <f t="shared" si="17"/>
        <v>0.44170053141606752</v>
      </c>
      <c r="G111" s="224">
        <f t="shared" si="17"/>
        <v>0.39490445859872614</v>
      </c>
      <c r="H111" s="224">
        <f t="shared" si="17"/>
        <v>0.39152542372881355</v>
      </c>
      <c r="I111" s="224">
        <f t="shared" si="17"/>
        <v>0.37813738441215322</v>
      </c>
      <c r="J111" s="224">
        <f t="shared" si="17"/>
        <v>0.34728894989704873</v>
      </c>
      <c r="K111" s="224">
        <f t="shared" si="17"/>
        <v>0.42091330244870945</v>
      </c>
      <c r="L111" s="224">
        <f t="shared" si="17"/>
        <v>0.46370235934664245</v>
      </c>
      <c r="M111" s="224">
        <f t="shared" si="17"/>
        <v>0.47816985645933013</v>
      </c>
      <c r="N111" s="224">
        <f t="shared" si="17"/>
        <v>0.45932570368079184</v>
      </c>
      <c r="O111" s="224">
        <f t="shared" si="17"/>
        <v>0.42202462380300959</v>
      </c>
      <c r="P111" s="224">
        <f t="shared" si="17"/>
        <v>0.40435458786936235</v>
      </c>
      <c r="Q111" s="224">
        <f t="shared" si="17"/>
        <v>0.37239504681365149</v>
      </c>
      <c r="R111" s="421">
        <f t="shared" si="17"/>
        <v>0.38322237017310251</v>
      </c>
    </row>
    <row r="112" spans="1:19" s="91" customFormat="1" ht="18" customHeight="1">
      <c r="A112" s="480"/>
      <c r="B112" s="105" t="s">
        <v>4</v>
      </c>
      <c r="C112" s="105" t="s">
        <v>139</v>
      </c>
      <c r="D112" s="105"/>
      <c r="E112" s="105">
        <v>2010</v>
      </c>
      <c r="F112" s="105">
        <v>2011</v>
      </c>
      <c r="G112" s="105">
        <v>2012</v>
      </c>
      <c r="H112" s="105">
        <v>2013</v>
      </c>
      <c r="I112" s="105">
        <v>2014</v>
      </c>
      <c r="J112" s="105">
        <v>2015</v>
      </c>
      <c r="K112" s="105">
        <v>2016</v>
      </c>
      <c r="L112" s="105">
        <v>2017</v>
      </c>
      <c r="M112" s="105">
        <v>2018</v>
      </c>
      <c r="N112" s="105">
        <v>2019</v>
      </c>
      <c r="O112" s="105">
        <v>2020</v>
      </c>
      <c r="P112" s="105">
        <v>2021</v>
      </c>
      <c r="Q112" s="105">
        <v>2022</v>
      </c>
      <c r="R112" s="105">
        <v>2023</v>
      </c>
    </row>
    <row r="113" spans="1:25" ht="18" customHeight="1">
      <c r="A113" s="480"/>
      <c r="B113" s="486" t="s">
        <v>221</v>
      </c>
      <c r="C113" s="490" t="s">
        <v>187</v>
      </c>
      <c r="D113" s="193" t="s">
        <v>222</v>
      </c>
      <c r="E113" s="228">
        <v>5976</v>
      </c>
      <c r="F113" s="228">
        <v>5724</v>
      </c>
      <c r="G113" s="228">
        <v>5451</v>
      </c>
      <c r="H113" s="228">
        <v>5109</v>
      </c>
      <c r="I113" s="228">
        <v>5312</v>
      </c>
      <c r="J113" s="228">
        <v>5107</v>
      </c>
      <c r="K113" s="228">
        <v>5331</v>
      </c>
      <c r="L113" s="228">
        <v>5739</v>
      </c>
      <c r="M113" s="228">
        <v>5818</v>
      </c>
      <c r="N113" s="228">
        <v>5873</v>
      </c>
      <c r="O113" s="228">
        <v>5119</v>
      </c>
      <c r="P113" s="228">
        <v>5482</v>
      </c>
      <c r="Q113" s="228">
        <v>5564</v>
      </c>
      <c r="R113" s="228">
        <v>6198</v>
      </c>
      <c r="S113" s="416"/>
    </row>
    <row r="114" spans="1:25" ht="18" customHeight="1">
      <c r="A114" s="480"/>
      <c r="B114" s="486"/>
      <c r="C114" s="490"/>
      <c r="D114" s="193" t="s">
        <v>223</v>
      </c>
      <c r="E114" s="229">
        <v>1.8741633199464525E-2</v>
      </c>
      <c r="F114" s="229">
        <v>1.4849755415793151E-2</v>
      </c>
      <c r="G114" s="229">
        <v>8.8057237204182716E-3</v>
      </c>
      <c r="H114" s="229">
        <v>1.096104912898806E-2</v>
      </c>
      <c r="I114" s="229">
        <v>8.4713855421686742E-3</v>
      </c>
      <c r="J114" s="229">
        <v>9.9862933228901506E-3</v>
      </c>
      <c r="K114" s="229">
        <v>1.6132057775276685E-2</v>
      </c>
      <c r="L114" s="229">
        <v>1.184875413835163E-2</v>
      </c>
      <c r="M114" s="229">
        <v>1.3578549329666552E-2</v>
      </c>
      <c r="N114" s="229">
        <v>1.2600034054146092E-2</v>
      </c>
      <c r="O114" s="229">
        <v>1.1330337956632155E-2</v>
      </c>
      <c r="P114" s="229">
        <v>1.659978110178767E-2</v>
      </c>
      <c r="Q114" s="229">
        <v>1.2041696621135873E-2</v>
      </c>
      <c r="R114" s="243">
        <f>(27+39)/R113</f>
        <v>1.0648596321393998E-2</v>
      </c>
    </row>
    <row r="115" spans="1:25" ht="18" customHeight="1">
      <c r="A115" s="480"/>
      <c r="B115" s="486"/>
      <c r="C115" s="490"/>
      <c r="D115" s="196" t="s">
        <v>224</v>
      </c>
      <c r="E115" s="228">
        <v>2952</v>
      </c>
      <c r="F115" s="228">
        <v>2908</v>
      </c>
      <c r="G115" s="228">
        <v>2928</v>
      </c>
      <c r="H115" s="228">
        <v>2870</v>
      </c>
      <c r="I115" s="228">
        <v>3089</v>
      </c>
      <c r="J115" s="228">
        <v>3096</v>
      </c>
      <c r="K115" s="228">
        <v>3133</v>
      </c>
      <c r="L115" s="228">
        <v>3281</v>
      </c>
      <c r="M115" s="228">
        <v>3172</v>
      </c>
      <c r="N115" s="228">
        <v>3236</v>
      </c>
      <c r="O115" s="228">
        <v>2987</v>
      </c>
      <c r="P115" s="230">
        <v>3137</v>
      </c>
      <c r="Q115" s="228">
        <v>3189</v>
      </c>
      <c r="R115" s="228">
        <v>3325</v>
      </c>
      <c r="S115" s="416"/>
    </row>
    <row r="116" spans="1:25" ht="27" customHeight="1">
      <c r="A116" s="480"/>
      <c r="B116" s="486"/>
      <c r="C116" s="490"/>
      <c r="D116" s="193" t="s">
        <v>225</v>
      </c>
      <c r="E116" s="229">
        <v>2.540650406504065E-2</v>
      </c>
      <c r="F116" s="229">
        <v>2.5447042640990371E-2</v>
      </c>
      <c r="G116" s="229">
        <v>1.2978142076502733E-2</v>
      </c>
      <c r="H116" s="229">
        <v>1.6027874564459931E-2</v>
      </c>
      <c r="I116" s="229">
        <v>7.4457753318225963E-3</v>
      </c>
      <c r="J116" s="229">
        <v>1.0981912144702842E-2</v>
      </c>
      <c r="K116" s="229">
        <v>2.5215448451962975E-2</v>
      </c>
      <c r="L116" s="229">
        <v>1.7067967083206341E-2</v>
      </c>
      <c r="M116" s="229">
        <v>2.0807061790668348E-2</v>
      </c>
      <c r="N116" s="229">
        <v>1.5451174289245983E-2</v>
      </c>
      <c r="O116" s="229">
        <v>1.0043521928356211E-2</v>
      </c>
      <c r="P116" s="229">
        <v>1.2113484220592923E-2</v>
      </c>
      <c r="Q116" s="229">
        <v>1.6619629978049544E-2</v>
      </c>
      <c r="R116" s="243">
        <f>27/R115</f>
        <v>8.1203007518796996E-3</v>
      </c>
    </row>
    <row r="117" spans="1:25" ht="18" customHeight="1">
      <c r="A117" s="480"/>
      <c r="B117" s="486"/>
      <c r="C117" s="490"/>
      <c r="D117" s="196" t="s">
        <v>226</v>
      </c>
      <c r="E117" s="228">
        <v>2921</v>
      </c>
      <c r="F117" s="228">
        <v>2731</v>
      </c>
      <c r="G117" s="228">
        <v>2476</v>
      </c>
      <c r="H117" s="228">
        <v>2183</v>
      </c>
      <c r="I117" s="228">
        <v>2178</v>
      </c>
      <c r="J117" s="228">
        <v>1960</v>
      </c>
      <c r="K117" s="228">
        <v>2112</v>
      </c>
      <c r="L117" s="228">
        <v>2390</v>
      </c>
      <c r="M117" s="228">
        <v>2567</v>
      </c>
      <c r="N117" s="228">
        <v>2563</v>
      </c>
      <c r="O117" s="228">
        <v>2074</v>
      </c>
      <c r="P117" s="230">
        <v>2254</v>
      </c>
      <c r="Q117" s="228">
        <v>2308</v>
      </c>
      <c r="R117" s="228">
        <f>2834+39</f>
        <v>2873</v>
      </c>
    </row>
    <row r="118" spans="1:25" ht="18" customHeight="1">
      <c r="A118" s="480"/>
      <c r="B118" s="486"/>
      <c r="C118" s="490"/>
      <c r="D118" s="196" t="s">
        <v>227</v>
      </c>
      <c r="E118" s="243">
        <f t="shared" ref="E118" si="18">+E117/E113</f>
        <v>0.48878848728246321</v>
      </c>
      <c r="F118" s="243">
        <f t="shared" ref="F118" si="19">+F117/F113</f>
        <v>0.47711390635918938</v>
      </c>
      <c r="G118" s="243">
        <f t="shared" ref="G118" si="20">+G117/G113</f>
        <v>0.45422858191157583</v>
      </c>
      <c r="H118" s="243">
        <f t="shared" ref="H118" si="21">+H117/H113</f>
        <v>0.42728518301037383</v>
      </c>
      <c r="I118" s="243">
        <f t="shared" ref="I118" si="22">+I117/I113</f>
        <v>0.41001506024096385</v>
      </c>
      <c r="J118" s="243">
        <f t="shared" ref="J118" si="23">+J117/J113</f>
        <v>0.38378695907577837</v>
      </c>
      <c r="K118" s="243">
        <f t="shared" ref="K118" si="24">+K117/K113</f>
        <v>0.39617332583005066</v>
      </c>
      <c r="L118" s="243">
        <f t="shared" ref="L118" si="25">+L117/L113</f>
        <v>0.41644885868618225</v>
      </c>
      <c r="M118" s="243">
        <f t="shared" ref="M118" si="26">+M117/M113</f>
        <v>0.44121691302853216</v>
      </c>
      <c r="N118" s="243">
        <f t="shared" ref="N118" si="27">+N117/N113</f>
        <v>0.43640388217265452</v>
      </c>
      <c r="O118" s="243">
        <f t="shared" ref="O118:P118" si="28">+O117/O113</f>
        <v>0.4051572572768119</v>
      </c>
      <c r="P118" s="243">
        <f t="shared" si="28"/>
        <v>0.41116380882889458</v>
      </c>
      <c r="Q118" s="243">
        <f>+Q117/Q113</f>
        <v>0.41480948957584474</v>
      </c>
      <c r="R118" s="243">
        <f>+R117/R113</f>
        <v>0.46353662471765084</v>
      </c>
    </row>
    <row r="119" spans="1:25" ht="27" customHeight="1">
      <c r="A119" s="480"/>
      <c r="B119" s="486"/>
      <c r="C119" s="490"/>
      <c r="D119" s="193" t="s">
        <v>228</v>
      </c>
      <c r="E119" s="229">
        <v>1.266689489900719E-2</v>
      </c>
      <c r="F119" s="229">
        <v>4.0278286341999267E-3</v>
      </c>
      <c r="G119" s="229">
        <v>4.0387722132471729E-3</v>
      </c>
      <c r="H119" s="229">
        <v>4.5808520384791572E-3</v>
      </c>
      <c r="I119" s="229">
        <v>1.0101010101010102E-2</v>
      </c>
      <c r="J119" s="229">
        <v>8.673469387755102E-3</v>
      </c>
      <c r="K119" s="229">
        <v>3.3143939393939395E-3</v>
      </c>
      <c r="L119" s="229">
        <v>5.0209205020920501E-3</v>
      </c>
      <c r="M119" s="229">
        <v>5.0642773665757696E-3</v>
      </c>
      <c r="N119" s="229">
        <v>9.364026531408505E-3</v>
      </c>
      <c r="O119" s="229">
        <v>1.3500482160077145E-2</v>
      </c>
      <c r="P119" s="229">
        <v>2.3513753327417924E-2</v>
      </c>
      <c r="Q119" s="229">
        <v>6.0658578856152513E-3</v>
      </c>
      <c r="R119" s="243">
        <f>39/R117</f>
        <v>1.3574660633484163E-2</v>
      </c>
    </row>
    <row r="120" spans="1:25" ht="18" customHeight="1">
      <c r="A120" s="480"/>
      <c r="B120" s="486"/>
      <c r="C120" s="489" t="s">
        <v>220</v>
      </c>
      <c r="D120" s="202" t="s">
        <v>222</v>
      </c>
      <c r="E120" s="231">
        <v>3392</v>
      </c>
      <c r="F120" s="231">
        <v>3199</v>
      </c>
      <c r="G120" s="231">
        <v>3140</v>
      </c>
      <c r="H120" s="231">
        <v>2950</v>
      </c>
      <c r="I120" s="231">
        <v>3028</v>
      </c>
      <c r="J120" s="231">
        <v>2914</v>
      </c>
      <c r="K120" s="231">
        <v>3028</v>
      </c>
      <c r="L120" s="231">
        <v>3306</v>
      </c>
      <c r="M120" s="231">
        <v>3344</v>
      </c>
      <c r="N120" s="231">
        <v>3233</v>
      </c>
      <c r="O120" s="231">
        <v>2924</v>
      </c>
      <c r="P120" s="231">
        <v>3215</v>
      </c>
      <c r="Q120" s="231">
        <v>3311</v>
      </c>
      <c r="R120" s="231">
        <v>3755</v>
      </c>
    </row>
    <row r="121" spans="1:25" ht="18" customHeight="1">
      <c r="A121" s="480"/>
      <c r="B121" s="486"/>
      <c r="C121" s="489"/>
      <c r="D121" s="202" t="s">
        <v>229</v>
      </c>
      <c r="E121" s="232">
        <v>1.4999999999999999E-2</v>
      </c>
      <c r="F121" s="232">
        <v>6.0000000000000001E-3</v>
      </c>
      <c r="G121" s="232">
        <v>8.0000000000000002E-3</v>
      </c>
      <c r="H121" s="232">
        <v>1E-3</v>
      </c>
      <c r="I121" s="232">
        <v>0.04</v>
      </c>
      <c r="J121" s="232">
        <v>7.0000000000000001E-3</v>
      </c>
      <c r="K121" s="232">
        <v>2.1000000000000001E-2</v>
      </c>
      <c r="L121" s="232">
        <v>8.9999999999999993E-3</v>
      </c>
      <c r="M121" s="232">
        <v>1.4E-2</v>
      </c>
      <c r="N121" s="232">
        <v>1.4E-2</v>
      </c>
      <c r="O121" s="233">
        <v>1.2999999999999999E-2</v>
      </c>
      <c r="P121" s="233">
        <v>1.4E-2</v>
      </c>
      <c r="Q121" s="233">
        <v>1.6E-2</v>
      </c>
      <c r="R121" s="233">
        <f>(20+4)/R120</f>
        <v>6.3914780292942744E-3</v>
      </c>
      <c r="T121" s="73"/>
      <c r="U121" s="72"/>
      <c r="V121" s="72"/>
      <c r="W121" s="72"/>
      <c r="X121" s="72"/>
      <c r="Y121" s="72"/>
    </row>
    <row r="122" spans="1:25" ht="18" customHeight="1">
      <c r="A122" s="480"/>
      <c r="B122" s="486"/>
      <c r="C122" s="489"/>
      <c r="D122" s="201" t="s">
        <v>230</v>
      </c>
      <c r="E122" s="231">
        <v>1559</v>
      </c>
      <c r="F122" s="231">
        <v>1523</v>
      </c>
      <c r="G122" s="231">
        <v>1546</v>
      </c>
      <c r="H122" s="231">
        <v>1551</v>
      </c>
      <c r="I122" s="231">
        <v>1609</v>
      </c>
      <c r="J122" s="231">
        <v>1706</v>
      </c>
      <c r="K122" s="231">
        <v>1779</v>
      </c>
      <c r="L122" s="231">
        <v>1858</v>
      </c>
      <c r="M122" s="231">
        <v>1833</v>
      </c>
      <c r="N122" s="231">
        <v>1752</v>
      </c>
      <c r="O122" s="231">
        <v>1597</v>
      </c>
      <c r="P122" s="231">
        <v>1755</v>
      </c>
      <c r="Q122" s="231">
        <v>1788</v>
      </c>
      <c r="R122" s="244">
        <f>1876+20</f>
        <v>1896</v>
      </c>
    </row>
    <row r="123" spans="1:25" ht="27" customHeight="1">
      <c r="A123" s="480"/>
      <c r="B123" s="486"/>
      <c r="C123" s="489"/>
      <c r="D123" s="202" t="s">
        <v>225</v>
      </c>
      <c r="E123" s="232">
        <v>1.2999999999999999E-2</v>
      </c>
      <c r="F123" s="232">
        <v>4.0000000000000001E-3</v>
      </c>
      <c r="G123" s="232">
        <v>6.0000000000000001E-3</v>
      </c>
      <c r="H123" s="232">
        <v>8.0000000000000002E-3</v>
      </c>
      <c r="I123" s="232">
        <v>3.0000000000000001E-3</v>
      </c>
      <c r="J123" s="232">
        <v>5.0000000000000001E-3</v>
      </c>
      <c r="K123" s="232">
        <v>0.02</v>
      </c>
      <c r="L123" s="232">
        <v>8.9999999999999993E-3</v>
      </c>
      <c r="M123" s="232">
        <v>1.2E-2</v>
      </c>
      <c r="N123" s="232">
        <v>1.0999999999999999E-2</v>
      </c>
      <c r="O123" s="233">
        <v>7.0000000000000001E-3</v>
      </c>
      <c r="P123" s="233">
        <v>8.9999999999999993E-3</v>
      </c>
      <c r="Q123" s="233">
        <v>1.2999999999999999E-2</v>
      </c>
      <c r="R123" s="245">
        <v>1.0999999999999999E-2</v>
      </c>
    </row>
    <row r="124" spans="1:25" ht="18" customHeight="1">
      <c r="A124" s="480"/>
      <c r="B124" s="486"/>
      <c r="C124" s="489"/>
      <c r="D124" s="201" t="s">
        <v>231</v>
      </c>
      <c r="E124" s="231">
        <v>1841</v>
      </c>
      <c r="F124" s="231">
        <v>1676</v>
      </c>
      <c r="G124" s="231">
        <v>1594</v>
      </c>
      <c r="H124" s="231">
        <v>1399</v>
      </c>
      <c r="I124" s="231">
        <v>1419</v>
      </c>
      <c r="J124" s="231">
        <v>1208</v>
      </c>
      <c r="K124" s="231">
        <v>1243</v>
      </c>
      <c r="L124" s="231">
        <v>1448</v>
      </c>
      <c r="M124" s="231">
        <v>1511</v>
      </c>
      <c r="N124" s="231">
        <v>1481</v>
      </c>
      <c r="O124" s="231">
        <v>1327</v>
      </c>
      <c r="P124" s="231">
        <v>1460</v>
      </c>
      <c r="Q124" s="231">
        <v>1523</v>
      </c>
      <c r="R124" s="244">
        <f>1855+4</f>
        <v>1859</v>
      </c>
    </row>
    <row r="125" spans="1:25" ht="18" customHeight="1">
      <c r="A125" s="480"/>
      <c r="B125" s="486"/>
      <c r="C125" s="489"/>
      <c r="D125" s="201" t="s">
        <v>227</v>
      </c>
      <c r="E125" s="234">
        <v>0.542747641509434</v>
      </c>
      <c r="F125" s="234">
        <v>0.52391372303844952</v>
      </c>
      <c r="G125" s="234">
        <v>0.50764331210191083</v>
      </c>
      <c r="H125" s="234">
        <v>0.47423728813559324</v>
      </c>
      <c r="I125" s="234">
        <v>0.46862615587846762</v>
      </c>
      <c r="J125" s="234">
        <v>0.41455044612216885</v>
      </c>
      <c r="K125" s="234">
        <v>0.41050198150594452</v>
      </c>
      <c r="L125" s="234">
        <v>0.43799153055051421</v>
      </c>
      <c r="M125" s="234">
        <v>0.45185406698564595</v>
      </c>
      <c r="N125" s="234">
        <v>0.45808846272811632</v>
      </c>
      <c r="O125" s="234">
        <v>0.45383036935704513</v>
      </c>
      <c r="P125" s="234">
        <v>0.45412130637636083</v>
      </c>
      <c r="Q125" s="234">
        <v>0.45998187858652972</v>
      </c>
      <c r="R125" s="203">
        <f>+R124/R120</f>
        <v>0.49507323568575234</v>
      </c>
    </row>
    <row r="126" spans="1:25" ht="18" customHeight="1">
      <c r="A126" s="480"/>
      <c r="B126" s="486"/>
      <c r="C126" s="489"/>
      <c r="D126" s="202" t="s">
        <v>232</v>
      </c>
      <c r="E126" s="232">
        <v>5.0000000000000001E-3</v>
      </c>
      <c r="F126" s="232">
        <v>4.0000000000000001E-3</v>
      </c>
      <c r="G126" s="232">
        <v>4.0000000000000001E-3</v>
      </c>
      <c r="H126" s="232">
        <v>3.0000000000000001E-3</v>
      </c>
      <c r="I126" s="232">
        <v>1E-3</v>
      </c>
      <c r="J126" s="232">
        <v>4.0000000000000001E-3</v>
      </c>
      <c r="K126" s="232">
        <v>2E-3</v>
      </c>
      <c r="L126" s="232">
        <v>1E-3</v>
      </c>
      <c r="M126" s="232">
        <v>4.0000000000000001E-3</v>
      </c>
      <c r="N126" s="232">
        <v>7.0000000000000001E-3</v>
      </c>
      <c r="O126" s="232">
        <v>1.4E-2</v>
      </c>
      <c r="P126" s="232">
        <v>0.01</v>
      </c>
      <c r="Q126" s="232">
        <v>6.0000000000000001E-3</v>
      </c>
      <c r="R126" s="233">
        <f>4/R124</f>
        <v>2.1516944593867669E-3</v>
      </c>
    </row>
    <row r="127" spans="1:25" s="91" customFormat="1" ht="18" customHeight="1">
      <c r="A127" s="480"/>
      <c r="B127" s="111" t="s">
        <v>4</v>
      </c>
      <c r="C127" s="111" t="s">
        <v>139</v>
      </c>
      <c r="D127" s="111"/>
      <c r="E127" s="111">
        <v>2010</v>
      </c>
      <c r="F127" s="111">
        <v>2011</v>
      </c>
      <c r="G127" s="111">
        <v>2012</v>
      </c>
      <c r="H127" s="111">
        <v>2013</v>
      </c>
      <c r="I127" s="111">
        <v>2014</v>
      </c>
      <c r="J127" s="111">
        <v>2015</v>
      </c>
      <c r="K127" s="111">
        <v>2016</v>
      </c>
      <c r="L127" s="111">
        <v>2017</v>
      </c>
      <c r="M127" s="111">
        <v>2018</v>
      </c>
      <c r="N127" s="111">
        <v>2019</v>
      </c>
      <c r="O127" s="111">
        <v>2020</v>
      </c>
      <c r="P127" s="111">
        <v>2021</v>
      </c>
      <c r="Q127" s="111">
        <v>2022</v>
      </c>
      <c r="R127" s="111">
        <v>2023</v>
      </c>
    </row>
    <row r="128" spans="1:25" ht="18" customHeight="1">
      <c r="A128" s="480"/>
      <c r="B128" s="486" t="s">
        <v>233</v>
      </c>
      <c r="C128" s="491" t="s">
        <v>187</v>
      </c>
      <c r="D128" s="196" t="s">
        <v>234</v>
      </c>
      <c r="E128" s="228">
        <v>2986</v>
      </c>
      <c r="F128" s="228">
        <v>3036</v>
      </c>
      <c r="G128" s="228">
        <v>2958</v>
      </c>
      <c r="H128" s="228">
        <v>2855</v>
      </c>
      <c r="I128" s="228">
        <v>3122</v>
      </c>
      <c r="J128" s="228">
        <v>3110</v>
      </c>
      <c r="K128" s="228">
        <v>3106</v>
      </c>
      <c r="L128" s="228">
        <v>3316</v>
      </c>
      <c r="M128" s="228">
        <v>3063</v>
      </c>
      <c r="N128" s="228">
        <v>3217</v>
      </c>
      <c r="O128" s="228">
        <v>2953</v>
      </c>
      <c r="P128" s="230">
        <v>3178</v>
      </c>
      <c r="Q128" s="228">
        <v>3180</v>
      </c>
      <c r="R128" s="228">
        <v>3349</v>
      </c>
      <c r="T128" s="417"/>
      <c r="U128" s="417"/>
    </row>
    <row r="129" spans="1:18" ht="18" customHeight="1">
      <c r="A129" s="480"/>
      <c r="B129" s="486"/>
      <c r="C129" s="491"/>
      <c r="D129" s="196" t="s">
        <v>235</v>
      </c>
      <c r="E129" s="228">
        <v>2990</v>
      </c>
      <c r="F129" s="228">
        <v>2688</v>
      </c>
      <c r="G129" s="228">
        <v>2493</v>
      </c>
      <c r="H129" s="228">
        <v>2254</v>
      </c>
      <c r="I129" s="228">
        <v>2190</v>
      </c>
      <c r="J129" s="228">
        <v>1997</v>
      </c>
      <c r="K129" s="228">
        <v>2225</v>
      </c>
      <c r="L129" s="228">
        <v>2423</v>
      </c>
      <c r="M129" s="228">
        <v>2755</v>
      </c>
      <c r="N129" s="228">
        <v>2656</v>
      </c>
      <c r="O129" s="228">
        <v>2166</v>
      </c>
      <c r="P129" s="230">
        <v>2304</v>
      </c>
      <c r="Q129" s="228">
        <v>2384</v>
      </c>
      <c r="R129" s="228">
        <v>2849</v>
      </c>
    </row>
    <row r="130" spans="1:18" ht="18" customHeight="1">
      <c r="A130" s="480"/>
      <c r="B130" s="486"/>
      <c r="C130" s="491"/>
      <c r="D130" s="193" t="s">
        <v>236</v>
      </c>
      <c r="E130" s="229">
        <v>0.5</v>
      </c>
      <c r="F130" s="229">
        <v>0.47</v>
      </c>
      <c r="G130" s="422" t="s">
        <v>237</v>
      </c>
      <c r="H130" s="229">
        <v>0.441</v>
      </c>
      <c r="I130" s="229">
        <v>0.41199999999999998</v>
      </c>
      <c r="J130" s="229">
        <v>0.39100000000000001</v>
      </c>
      <c r="K130" s="229">
        <v>0.41699999999999998</v>
      </c>
      <c r="L130" s="229">
        <v>0.42199999999999999</v>
      </c>
      <c r="M130" s="229">
        <v>0.47399999999999998</v>
      </c>
      <c r="N130" s="229">
        <v>0.45200000000000001</v>
      </c>
      <c r="O130" s="229">
        <v>0.42299999999999999</v>
      </c>
      <c r="P130" s="229">
        <v>0.42</v>
      </c>
      <c r="Q130" s="229">
        <v>0.42799999999999999</v>
      </c>
      <c r="R130" s="243">
        <v>0.46</v>
      </c>
    </row>
    <row r="131" spans="1:18" ht="18" customHeight="1">
      <c r="A131" s="480"/>
      <c r="B131" s="486"/>
      <c r="C131" s="489" t="s">
        <v>207</v>
      </c>
      <c r="D131" s="201" t="s">
        <v>234</v>
      </c>
      <c r="E131" s="231">
        <v>1524</v>
      </c>
      <c r="F131" s="231">
        <v>1568</v>
      </c>
      <c r="G131" s="231">
        <v>1496</v>
      </c>
      <c r="H131" s="231">
        <v>1523</v>
      </c>
      <c r="I131" s="231">
        <v>1598</v>
      </c>
      <c r="J131" s="231">
        <v>1674</v>
      </c>
      <c r="K131" s="231">
        <v>1692</v>
      </c>
      <c r="L131" s="231">
        <v>1824</v>
      </c>
      <c r="M131" s="231">
        <v>1675</v>
      </c>
      <c r="N131" s="231">
        <v>1698</v>
      </c>
      <c r="O131" s="231">
        <v>1545</v>
      </c>
      <c r="P131" s="231">
        <v>1764</v>
      </c>
      <c r="Q131" s="231">
        <v>1764</v>
      </c>
      <c r="R131" s="231">
        <v>1915</v>
      </c>
    </row>
    <row r="132" spans="1:18" ht="18" customHeight="1">
      <c r="A132" s="480"/>
      <c r="B132" s="486"/>
      <c r="C132" s="489"/>
      <c r="D132" s="201" t="s">
        <v>235</v>
      </c>
      <c r="E132" s="231">
        <v>1868</v>
      </c>
      <c r="F132" s="231">
        <v>1631</v>
      </c>
      <c r="G132" s="231">
        <v>1644</v>
      </c>
      <c r="H132" s="231">
        <v>1427</v>
      </c>
      <c r="I132" s="231">
        <v>1430</v>
      </c>
      <c r="J132" s="231">
        <v>1240</v>
      </c>
      <c r="K132" s="231">
        <v>1330</v>
      </c>
      <c r="L132" s="231">
        <v>1482</v>
      </c>
      <c r="M132" s="231">
        <v>1669</v>
      </c>
      <c r="N132" s="231">
        <v>1595</v>
      </c>
      <c r="O132" s="231">
        <v>1379</v>
      </c>
      <c r="P132" s="231">
        <v>1451</v>
      </c>
      <c r="Q132" s="231">
        <v>1547</v>
      </c>
      <c r="R132" s="231">
        <v>1840</v>
      </c>
    </row>
    <row r="133" spans="1:18" ht="18" customHeight="1">
      <c r="A133" s="480"/>
      <c r="B133" s="486"/>
      <c r="C133" s="489"/>
      <c r="D133" s="202" t="s">
        <v>236</v>
      </c>
      <c r="E133" s="232">
        <v>0.5507075471698113</v>
      </c>
      <c r="F133" s="232">
        <v>0.50984682713347917</v>
      </c>
      <c r="G133" s="232">
        <v>0.52356687898089171</v>
      </c>
      <c r="H133" s="232">
        <v>0.48372881355932201</v>
      </c>
      <c r="I133" s="232">
        <v>0.4722589167767503</v>
      </c>
      <c r="J133" s="232">
        <v>0.42553191489361702</v>
      </c>
      <c r="K133" s="232">
        <v>0.44010589013898083</v>
      </c>
      <c r="L133" s="232">
        <v>0.44827586206896552</v>
      </c>
      <c r="M133" s="232">
        <v>0.4991028708133971</v>
      </c>
      <c r="N133" s="232">
        <v>0.4991028708133971</v>
      </c>
      <c r="O133" s="232">
        <v>0.4991028708133971</v>
      </c>
      <c r="P133" s="232">
        <v>0.4991028708133971</v>
      </c>
      <c r="Q133" s="232">
        <v>0.4991028708133971</v>
      </c>
      <c r="R133" s="232">
        <v>0.4991028708133971</v>
      </c>
    </row>
    <row r="134" spans="1:18" s="91" customFormat="1" ht="18" customHeight="1">
      <c r="A134" s="480"/>
      <c r="B134" s="111" t="s">
        <v>4</v>
      </c>
      <c r="C134" s="111" t="s">
        <v>139</v>
      </c>
      <c r="D134" s="111"/>
      <c r="E134" s="111">
        <v>2010</v>
      </c>
      <c r="F134" s="111">
        <v>2011</v>
      </c>
      <c r="G134" s="111">
        <v>2012</v>
      </c>
      <c r="H134" s="111">
        <v>2013</v>
      </c>
      <c r="I134" s="111">
        <v>2014</v>
      </c>
      <c r="J134" s="111">
        <v>2015</v>
      </c>
      <c r="K134" s="111">
        <v>2016</v>
      </c>
      <c r="L134" s="111">
        <v>2017</v>
      </c>
      <c r="M134" s="111">
        <v>2018</v>
      </c>
      <c r="N134" s="111">
        <v>2019</v>
      </c>
      <c r="O134" s="111">
        <v>2020</v>
      </c>
      <c r="P134" s="111">
        <v>2021</v>
      </c>
      <c r="Q134" s="111">
        <v>2022</v>
      </c>
      <c r="R134" s="111">
        <v>2023</v>
      </c>
    </row>
    <row r="135" spans="1:18" ht="18" customHeight="1">
      <c r="A135" s="480"/>
      <c r="B135" s="486" t="s">
        <v>238</v>
      </c>
      <c r="C135" s="488" t="s">
        <v>207</v>
      </c>
      <c r="D135" s="196" t="s">
        <v>239</v>
      </c>
      <c r="E135" s="235">
        <v>3392</v>
      </c>
      <c r="F135" s="235">
        <v>3199</v>
      </c>
      <c r="G135" s="235">
        <v>3140</v>
      </c>
      <c r="H135" s="235">
        <v>2950</v>
      </c>
      <c r="I135" s="235">
        <v>3028</v>
      </c>
      <c r="J135" s="235">
        <v>2914</v>
      </c>
      <c r="K135" s="235">
        <v>3022</v>
      </c>
      <c r="L135" s="235">
        <v>3306</v>
      </c>
      <c r="M135" s="235">
        <v>3344</v>
      </c>
      <c r="N135" s="235">
        <v>3233</v>
      </c>
      <c r="O135" s="235">
        <v>2924</v>
      </c>
      <c r="P135" s="235">
        <v>3215</v>
      </c>
      <c r="Q135" s="235">
        <v>3311</v>
      </c>
      <c r="R135" s="235">
        <v>3755</v>
      </c>
    </row>
    <row r="136" spans="1:18" ht="18" customHeight="1">
      <c r="A136" s="480"/>
      <c r="B136" s="486"/>
      <c r="C136" s="488"/>
      <c r="D136" s="196" t="s">
        <v>240</v>
      </c>
      <c r="E136" s="236">
        <v>798</v>
      </c>
      <c r="F136" s="236">
        <v>661</v>
      </c>
      <c r="G136" s="236">
        <v>608</v>
      </c>
      <c r="H136" s="236">
        <v>628</v>
      </c>
      <c r="I136" s="236">
        <v>639</v>
      </c>
      <c r="J136" s="236">
        <v>592</v>
      </c>
      <c r="K136" s="236">
        <v>440</v>
      </c>
      <c r="L136" s="236">
        <v>494</v>
      </c>
      <c r="M136" s="236">
        <v>522</v>
      </c>
      <c r="N136" s="236">
        <v>467</v>
      </c>
      <c r="O136" s="236">
        <v>473</v>
      </c>
      <c r="P136" s="236">
        <v>348</v>
      </c>
      <c r="Q136" s="236">
        <v>384</v>
      </c>
      <c r="R136" s="236">
        <v>388</v>
      </c>
    </row>
    <row r="137" spans="1:18" ht="18" customHeight="1">
      <c r="A137" s="480"/>
      <c r="B137" s="486"/>
      <c r="C137" s="488"/>
      <c r="D137" s="196" t="s">
        <v>241</v>
      </c>
      <c r="E137" s="236">
        <v>328</v>
      </c>
      <c r="F137" s="236">
        <v>240</v>
      </c>
      <c r="G137" s="236">
        <v>216</v>
      </c>
      <c r="H137" s="236">
        <v>191</v>
      </c>
      <c r="I137" s="236">
        <v>210</v>
      </c>
      <c r="J137" s="236">
        <v>217</v>
      </c>
      <c r="K137" s="236">
        <v>275</v>
      </c>
      <c r="L137" s="236">
        <v>256</v>
      </c>
      <c r="M137" s="236">
        <v>193</v>
      </c>
      <c r="N137" s="236">
        <v>242</v>
      </c>
      <c r="O137" s="236">
        <v>194</v>
      </c>
      <c r="P137" s="236">
        <v>273</v>
      </c>
      <c r="Q137" s="236">
        <v>228</v>
      </c>
      <c r="R137" s="236">
        <v>335</v>
      </c>
    </row>
    <row r="138" spans="1:18" ht="18" customHeight="1">
      <c r="A138" s="480"/>
      <c r="B138" s="486"/>
      <c r="C138" s="488"/>
      <c r="D138" s="196" t="s">
        <v>242</v>
      </c>
      <c r="E138" s="235">
        <v>1389</v>
      </c>
      <c r="F138" s="235">
        <v>1347</v>
      </c>
      <c r="G138" s="235">
        <v>1256</v>
      </c>
      <c r="H138" s="235">
        <v>1069</v>
      </c>
      <c r="I138" s="235">
        <v>1059</v>
      </c>
      <c r="J138" s="235">
        <v>1024</v>
      </c>
      <c r="K138" s="236">
        <v>979</v>
      </c>
      <c r="L138" s="235">
        <v>1248</v>
      </c>
      <c r="M138" s="235">
        <v>1295</v>
      </c>
      <c r="N138" s="235">
        <v>1356</v>
      </c>
      <c r="O138" s="235">
        <v>1215</v>
      </c>
      <c r="P138" s="235">
        <v>1295</v>
      </c>
      <c r="Q138" s="235">
        <v>1309</v>
      </c>
      <c r="R138" s="235">
        <v>1370</v>
      </c>
    </row>
    <row r="139" spans="1:18" ht="18" customHeight="1">
      <c r="A139" s="480"/>
      <c r="B139" s="486"/>
      <c r="C139" s="488"/>
      <c r="D139" s="196" t="s">
        <v>243</v>
      </c>
      <c r="E139" s="236">
        <v>877</v>
      </c>
      <c r="F139" s="236">
        <v>951</v>
      </c>
      <c r="G139" s="235">
        <v>1060</v>
      </c>
      <c r="H139" s="235">
        <v>1062</v>
      </c>
      <c r="I139" s="235">
        <v>1120</v>
      </c>
      <c r="J139" s="235">
        <v>1081</v>
      </c>
      <c r="K139" s="235">
        <v>1328</v>
      </c>
      <c r="L139" s="235">
        <v>1308</v>
      </c>
      <c r="M139" s="235">
        <v>1334</v>
      </c>
      <c r="N139" s="235">
        <v>1168</v>
      </c>
      <c r="O139" s="235">
        <v>1042</v>
      </c>
      <c r="P139" s="235">
        <v>1299</v>
      </c>
      <c r="Q139" s="235">
        <v>1390</v>
      </c>
      <c r="R139" s="235">
        <v>1662</v>
      </c>
    </row>
    <row r="140" spans="1:18" ht="18" customHeight="1">
      <c r="A140" s="480"/>
      <c r="B140" s="486"/>
      <c r="C140" s="488"/>
      <c r="D140" s="193" t="s">
        <v>244</v>
      </c>
      <c r="E140" s="195">
        <v>0.23525943396226415</v>
      </c>
      <c r="F140" s="195">
        <v>0.20662707095967489</v>
      </c>
      <c r="G140" s="195">
        <v>0.19363057324840766</v>
      </c>
      <c r="H140" s="195">
        <v>0.21288135593220339</v>
      </c>
      <c r="I140" s="195">
        <v>0.21103038309114927</v>
      </c>
      <c r="J140" s="195">
        <v>0.20315717227179136</v>
      </c>
      <c r="K140" s="195">
        <v>0.14559894109861019</v>
      </c>
      <c r="L140" s="195">
        <v>0.14942528735632185</v>
      </c>
      <c r="M140" s="195">
        <v>0.15610047846889952</v>
      </c>
      <c r="N140" s="195">
        <v>0.14444788122486854</v>
      </c>
      <c r="O140" s="195">
        <v>0.16176470588235295</v>
      </c>
      <c r="P140" s="195">
        <v>0.10824261275272162</v>
      </c>
      <c r="Q140" s="195">
        <v>0.11597704620960435</v>
      </c>
      <c r="R140" s="195">
        <v>0.1033288948069241</v>
      </c>
    </row>
    <row r="141" spans="1:18" ht="18" customHeight="1">
      <c r="A141" s="480"/>
      <c r="B141" s="486"/>
      <c r="C141" s="488"/>
      <c r="D141" s="193" t="s">
        <v>245</v>
      </c>
      <c r="E141" s="195">
        <v>9.6698113207547176E-2</v>
      </c>
      <c r="F141" s="195">
        <v>7.5023444826508287E-2</v>
      </c>
      <c r="G141" s="195">
        <v>6.8789808917197451E-2</v>
      </c>
      <c r="H141" s="195">
        <v>6.4745762711864413E-2</v>
      </c>
      <c r="I141" s="195">
        <v>6.9352708058124171E-2</v>
      </c>
      <c r="J141" s="195">
        <v>7.4468085106382975E-2</v>
      </c>
      <c r="K141" s="195">
        <v>9.0999338186631376E-2</v>
      </c>
      <c r="L141" s="195">
        <v>7.7434966727162741E-2</v>
      </c>
      <c r="M141" s="195">
        <v>5.7715311004784692E-2</v>
      </c>
      <c r="N141" s="195">
        <v>7.4853077636869783E-2</v>
      </c>
      <c r="O141" s="195">
        <v>6.6347469220246244E-2</v>
      </c>
      <c r="P141" s="195">
        <v>8.4914463452566091E-2</v>
      </c>
      <c r="Q141" s="195">
        <v>6.8861371186952583E-2</v>
      </c>
      <c r="R141" s="195">
        <v>8.9214380825565917E-2</v>
      </c>
    </row>
    <row r="142" spans="1:18" ht="18" customHeight="1">
      <c r="A142" s="480"/>
      <c r="B142" s="486"/>
      <c r="C142" s="488"/>
      <c r="D142" s="193" t="s">
        <v>246</v>
      </c>
      <c r="E142" s="195">
        <v>0.40949292452830188</v>
      </c>
      <c r="F142" s="195">
        <v>0.42106908408877775</v>
      </c>
      <c r="G142" s="195">
        <v>0.4</v>
      </c>
      <c r="H142" s="195">
        <v>0.36237288135593221</v>
      </c>
      <c r="I142" s="195">
        <v>0.34973579920739761</v>
      </c>
      <c r="J142" s="195">
        <v>0.35140700068634179</v>
      </c>
      <c r="K142" s="195">
        <v>0.32395764394440768</v>
      </c>
      <c r="L142" s="195">
        <v>0.37749546279491836</v>
      </c>
      <c r="M142" s="195">
        <v>0.38726076555023925</v>
      </c>
      <c r="N142" s="195">
        <v>0.41942468295700586</v>
      </c>
      <c r="O142" s="195">
        <v>0.41552667578659369</v>
      </c>
      <c r="P142" s="195">
        <v>0.40279937791601866</v>
      </c>
      <c r="Q142" s="195">
        <v>0.39534883720930231</v>
      </c>
      <c r="R142" s="195">
        <v>0.36484687083888151</v>
      </c>
    </row>
    <row r="143" spans="1:18" ht="18" customHeight="1" thickBot="1">
      <c r="A143" s="480"/>
      <c r="B143" s="486"/>
      <c r="C143" s="488"/>
      <c r="D143" s="193" t="s">
        <v>247</v>
      </c>
      <c r="E143" s="195">
        <v>0.25854952830188677</v>
      </c>
      <c r="F143" s="195">
        <v>0.29728040012503909</v>
      </c>
      <c r="G143" s="195">
        <v>0.33757961783439489</v>
      </c>
      <c r="H143" s="195">
        <v>0.36</v>
      </c>
      <c r="I143" s="195">
        <v>0.36988110964332893</v>
      </c>
      <c r="J143" s="195">
        <v>0.37096774193548387</v>
      </c>
      <c r="K143" s="195">
        <v>0.43944407677035074</v>
      </c>
      <c r="L143" s="195">
        <v>0.39564428312159711</v>
      </c>
      <c r="M143" s="195">
        <v>0.39892344497607657</v>
      </c>
      <c r="N143" s="195">
        <v>0.36127435818125581</v>
      </c>
      <c r="O143" s="195">
        <v>0.35636114911080713</v>
      </c>
      <c r="P143" s="195">
        <v>0.40404354587869362</v>
      </c>
      <c r="Q143" s="195">
        <v>0.41981274539414076</v>
      </c>
      <c r="R143" s="195">
        <v>0.44260985352862847</v>
      </c>
    </row>
    <row r="144" spans="1:18" s="91" customFormat="1" ht="18" customHeight="1">
      <c r="A144" s="124" t="s">
        <v>2</v>
      </c>
      <c r="B144" s="125" t="s">
        <v>4</v>
      </c>
      <c r="C144" s="125" t="s">
        <v>139</v>
      </c>
      <c r="D144" s="237"/>
      <c r="E144" s="238">
        <v>2010</v>
      </c>
      <c r="F144" s="238">
        <v>2011</v>
      </c>
      <c r="G144" s="238">
        <v>2012</v>
      </c>
      <c r="H144" s="238">
        <v>2013</v>
      </c>
      <c r="I144" s="238">
        <v>2014</v>
      </c>
      <c r="J144" s="238">
        <v>2015</v>
      </c>
      <c r="K144" s="238">
        <v>2016</v>
      </c>
      <c r="L144" s="238">
        <v>2017</v>
      </c>
      <c r="M144" s="238">
        <v>2018</v>
      </c>
      <c r="N144" s="238">
        <v>2019</v>
      </c>
      <c r="O144" s="238">
        <v>2020</v>
      </c>
      <c r="P144" s="238">
        <v>2021</v>
      </c>
      <c r="Q144" s="238">
        <v>2022</v>
      </c>
      <c r="R144" s="239">
        <v>2023</v>
      </c>
    </row>
    <row r="145" spans="1:24" ht="50.15" customHeight="1" thickBot="1">
      <c r="A145" s="480" t="s">
        <v>112</v>
      </c>
      <c r="B145" s="160" t="s">
        <v>248</v>
      </c>
      <c r="C145" s="482" t="s">
        <v>141</v>
      </c>
      <c r="D145" s="482"/>
      <c r="E145" s="198">
        <v>15805</v>
      </c>
      <c r="F145" s="198">
        <v>15518</v>
      </c>
      <c r="G145" s="198">
        <v>12335</v>
      </c>
      <c r="H145" s="198">
        <v>13043</v>
      </c>
      <c r="I145" s="198">
        <v>15776</v>
      </c>
      <c r="J145" s="198">
        <v>17841</v>
      </c>
      <c r="K145" s="198">
        <v>18800</v>
      </c>
      <c r="L145" s="198">
        <v>17939</v>
      </c>
      <c r="M145" s="198">
        <v>16120</v>
      </c>
      <c r="N145" s="198">
        <v>14406</v>
      </c>
      <c r="O145" s="198">
        <v>15914</v>
      </c>
      <c r="P145" s="198">
        <v>17387</v>
      </c>
      <c r="Q145" s="198">
        <v>25563</v>
      </c>
      <c r="R145" s="198">
        <v>27679</v>
      </c>
      <c r="S145" s="414"/>
    </row>
    <row r="146" spans="1:24" s="91" customFormat="1" ht="18" customHeight="1">
      <c r="A146" s="480"/>
      <c r="B146" s="111" t="s">
        <v>4</v>
      </c>
      <c r="C146" s="125" t="s">
        <v>139</v>
      </c>
      <c r="D146" s="237"/>
      <c r="E146" s="111">
        <v>2010</v>
      </c>
      <c r="F146" s="111">
        <v>2011</v>
      </c>
      <c r="G146" s="111">
        <v>2012</v>
      </c>
      <c r="H146" s="111">
        <v>2013</v>
      </c>
      <c r="I146" s="111">
        <v>2014</v>
      </c>
      <c r="J146" s="111">
        <v>2015</v>
      </c>
      <c r="K146" s="111">
        <v>2016</v>
      </c>
      <c r="L146" s="111">
        <v>2017</v>
      </c>
      <c r="M146" s="111">
        <v>2018</v>
      </c>
      <c r="N146" s="111">
        <v>2019</v>
      </c>
      <c r="O146" s="111">
        <v>2020</v>
      </c>
      <c r="P146" s="111">
        <v>2021</v>
      </c>
      <c r="Q146" s="111">
        <v>2022</v>
      </c>
      <c r="R146" s="111">
        <v>2023</v>
      </c>
    </row>
    <row r="147" spans="1:24" ht="50.15" customHeight="1" thickBot="1">
      <c r="A147" s="480"/>
      <c r="B147" s="160" t="s">
        <v>249</v>
      </c>
      <c r="C147" s="482" t="s">
        <v>141</v>
      </c>
      <c r="D147" s="482"/>
      <c r="E147" s="198">
        <v>1401</v>
      </c>
      <c r="F147" s="198">
        <v>1568</v>
      </c>
      <c r="G147" s="198">
        <v>1470</v>
      </c>
      <c r="H147" s="198">
        <v>1407</v>
      </c>
      <c r="I147" s="198">
        <v>1315</v>
      </c>
      <c r="J147" s="198">
        <v>1259</v>
      </c>
      <c r="K147" s="198">
        <v>1379</v>
      </c>
      <c r="L147" s="198">
        <v>1578</v>
      </c>
      <c r="M147" s="198">
        <v>1676</v>
      </c>
      <c r="N147" s="198">
        <v>1810</v>
      </c>
      <c r="O147" s="198">
        <v>1753</v>
      </c>
      <c r="P147" s="198">
        <v>1911</v>
      </c>
      <c r="Q147" s="198">
        <v>1897</v>
      </c>
      <c r="R147" s="198">
        <v>2119</v>
      </c>
      <c r="S147" s="414"/>
    </row>
    <row r="148" spans="1:24" s="91" customFormat="1" ht="18" customHeight="1">
      <c r="A148" s="480"/>
      <c r="B148" s="111" t="s">
        <v>4</v>
      </c>
      <c r="C148" s="125" t="s">
        <v>139</v>
      </c>
      <c r="D148" s="237"/>
      <c r="E148" s="111">
        <v>2010</v>
      </c>
      <c r="F148" s="111">
        <v>2011</v>
      </c>
      <c r="G148" s="111">
        <v>2012</v>
      </c>
      <c r="H148" s="111">
        <v>2013</v>
      </c>
      <c r="I148" s="111">
        <v>2014</v>
      </c>
      <c r="J148" s="111">
        <v>2015</v>
      </c>
      <c r="K148" s="111">
        <v>2016</v>
      </c>
      <c r="L148" s="111">
        <v>2017</v>
      </c>
      <c r="M148" s="111">
        <v>2018</v>
      </c>
      <c r="N148" s="111">
        <v>2019</v>
      </c>
      <c r="O148" s="111">
        <v>2020</v>
      </c>
      <c r="P148" s="111">
        <v>2021</v>
      </c>
      <c r="Q148" s="111">
        <v>2022</v>
      </c>
      <c r="R148" s="111">
        <v>2023</v>
      </c>
    </row>
    <row r="149" spans="1:24" ht="50.15" customHeight="1" thickBot="1">
      <c r="A149" s="480"/>
      <c r="B149" s="160" t="s">
        <v>250</v>
      </c>
      <c r="C149" s="482" t="s">
        <v>141</v>
      </c>
      <c r="D149" s="482"/>
      <c r="E149" s="198">
        <v>233</v>
      </c>
      <c r="F149" s="198">
        <v>284</v>
      </c>
      <c r="G149" s="198">
        <v>230</v>
      </c>
      <c r="H149" s="198">
        <v>177</v>
      </c>
      <c r="I149" s="198">
        <v>149</v>
      </c>
      <c r="J149" s="198">
        <v>141</v>
      </c>
      <c r="K149" s="198">
        <v>146</v>
      </c>
      <c r="L149" s="198">
        <v>178</v>
      </c>
      <c r="M149" s="198">
        <v>228</v>
      </c>
      <c r="N149" s="198">
        <v>258</v>
      </c>
      <c r="O149" s="198">
        <v>283</v>
      </c>
      <c r="P149" s="198">
        <v>293</v>
      </c>
      <c r="Q149" s="198">
        <v>298</v>
      </c>
      <c r="R149" s="198">
        <v>408</v>
      </c>
      <c r="S149" s="414"/>
    </row>
    <row r="150" spans="1:24" s="91" customFormat="1" ht="18" customHeight="1">
      <c r="A150" s="480"/>
      <c r="B150" s="111" t="s">
        <v>4</v>
      </c>
      <c r="C150" s="125" t="s">
        <v>139</v>
      </c>
      <c r="D150" s="237"/>
      <c r="E150" s="111">
        <v>2010</v>
      </c>
      <c r="F150" s="111">
        <v>2011</v>
      </c>
      <c r="G150" s="111">
        <v>2012</v>
      </c>
      <c r="H150" s="111" t="s">
        <v>251</v>
      </c>
      <c r="I150" s="111">
        <v>2014</v>
      </c>
      <c r="J150" s="111">
        <v>2015</v>
      </c>
      <c r="K150" s="111">
        <v>2016</v>
      </c>
      <c r="L150" s="111" t="s">
        <v>252</v>
      </c>
      <c r="M150" s="111">
        <v>2018</v>
      </c>
      <c r="N150" s="111">
        <v>2019</v>
      </c>
      <c r="O150" s="111">
        <v>2020</v>
      </c>
      <c r="P150" s="111">
        <v>2021</v>
      </c>
      <c r="Q150" s="111">
        <v>2022</v>
      </c>
      <c r="R150" s="111">
        <v>2023</v>
      </c>
      <c r="S150" s="1"/>
      <c r="T150" s="1"/>
      <c r="U150" s="1"/>
    </row>
    <row r="151" spans="1:24" s="441" customFormat="1" ht="31.5" thickBot="1">
      <c r="A151" s="480"/>
      <c r="B151" s="589" t="s">
        <v>253</v>
      </c>
      <c r="C151" s="502" t="s">
        <v>150</v>
      </c>
      <c r="D151" s="502"/>
      <c r="E151" s="459">
        <v>1254</v>
      </c>
      <c r="F151" s="459">
        <v>1309</v>
      </c>
      <c r="G151" s="459">
        <v>1188</v>
      </c>
      <c r="H151" s="459">
        <f>939+288</f>
        <v>1227</v>
      </c>
      <c r="I151" s="459">
        <f>285+1051</f>
        <v>1336</v>
      </c>
      <c r="J151" s="459">
        <f>458+1229</f>
        <v>1687</v>
      </c>
      <c r="K151" s="459">
        <f>382+1327</f>
        <v>1709</v>
      </c>
      <c r="L151" s="459">
        <f>534+1465</f>
        <v>1999</v>
      </c>
      <c r="M151" s="459">
        <f>649+1569</f>
        <v>2218</v>
      </c>
      <c r="N151" s="459">
        <f>953+1704</f>
        <v>2657</v>
      </c>
      <c r="O151" s="459">
        <f>1002+1683</f>
        <v>2685</v>
      </c>
      <c r="P151" s="459">
        <f>1468+1870</f>
        <v>3338</v>
      </c>
      <c r="Q151" s="459">
        <f>1883+2019</f>
        <v>3902</v>
      </c>
      <c r="R151" s="459">
        <f>1639+2019</f>
        <v>3658</v>
      </c>
      <c r="S151" s="590"/>
      <c r="T151" s="591"/>
    </row>
    <row r="152" spans="1:24" s="91" customFormat="1" ht="18" customHeight="1">
      <c r="A152" s="480"/>
      <c r="B152" s="111" t="s">
        <v>4</v>
      </c>
      <c r="C152" s="125" t="s">
        <v>139</v>
      </c>
      <c r="D152" s="237"/>
      <c r="E152" s="111" t="s">
        <v>254</v>
      </c>
      <c r="F152" s="111" t="s">
        <v>255</v>
      </c>
      <c r="G152" s="111" t="s">
        <v>256</v>
      </c>
      <c r="H152" s="111" t="s">
        <v>257</v>
      </c>
      <c r="I152" s="111">
        <v>2014</v>
      </c>
      <c r="J152" s="111">
        <v>2015</v>
      </c>
      <c r="K152" s="111">
        <v>2016</v>
      </c>
      <c r="L152" s="111">
        <v>2017</v>
      </c>
      <c r="M152" s="111">
        <v>2018</v>
      </c>
      <c r="N152" s="111">
        <v>2019</v>
      </c>
      <c r="O152" s="111">
        <v>2020</v>
      </c>
      <c r="P152" s="111">
        <v>2021</v>
      </c>
      <c r="Q152" s="111">
        <v>2022</v>
      </c>
      <c r="R152" s="111">
        <v>2023</v>
      </c>
      <c r="S152" s="416"/>
      <c r="T152" s="1"/>
      <c r="U152" s="1"/>
      <c r="V152" s="127"/>
    </row>
    <row r="153" spans="1:24" s="441" customFormat="1" ht="57.65" customHeight="1" thickBot="1">
      <c r="A153" s="480"/>
      <c r="B153" s="589" t="s">
        <v>258</v>
      </c>
      <c r="C153" s="502" t="s">
        <v>150</v>
      </c>
      <c r="D153" s="502"/>
      <c r="E153" s="592">
        <v>595</v>
      </c>
      <c r="F153" s="592">
        <v>579</v>
      </c>
      <c r="G153" s="592">
        <v>510</v>
      </c>
      <c r="H153" s="592">
        <v>498</v>
      </c>
      <c r="I153" s="459">
        <v>1060</v>
      </c>
      <c r="J153" s="459">
        <v>1020</v>
      </c>
      <c r="K153" s="459">
        <v>1614</v>
      </c>
      <c r="L153" s="459">
        <v>1691</v>
      </c>
      <c r="M153" s="459">
        <v>1436</v>
      </c>
      <c r="N153" s="459">
        <v>1661</v>
      </c>
      <c r="O153" s="459">
        <v>1687</v>
      </c>
      <c r="P153" s="459">
        <v>1871</v>
      </c>
      <c r="Q153" s="459">
        <v>1893</v>
      </c>
      <c r="R153" s="459">
        <v>2142</v>
      </c>
      <c r="V153" s="593"/>
    </row>
    <row r="154" spans="1:24" s="91" customFormat="1" ht="18" customHeight="1">
      <c r="A154" s="480"/>
      <c r="B154" s="111" t="s">
        <v>4</v>
      </c>
      <c r="C154" s="125" t="s">
        <v>139</v>
      </c>
      <c r="D154" s="237"/>
      <c r="E154" s="111">
        <v>2010</v>
      </c>
      <c r="F154" s="111">
        <v>2011</v>
      </c>
      <c r="G154" s="111">
        <v>2012</v>
      </c>
      <c r="H154" s="111" t="s">
        <v>257</v>
      </c>
      <c r="I154" s="111" t="s">
        <v>259</v>
      </c>
      <c r="J154" s="111" t="s">
        <v>260</v>
      </c>
      <c r="K154" s="111">
        <v>2016</v>
      </c>
      <c r="L154" s="111" t="s">
        <v>252</v>
      </c>
      <c r="M154" s="111">
        <v>2018</v>
      </c>
      <c r="N154" s="111">
        <v>2019</v>
      </c>
      <c r="O154" s="111">
        <v>2020</v>
      </c>
      <c r="P154" s="111">
        <v>2021</v>
      </c>
      <c r="Q154" s="111">
        <v>2022</v>
      </c>
      <c r="R154" s="111">
        <v>2023</v>
      </c>
      <c r="S154" s="1"/>
      <c r="T154" s="1"/>
      <c r="U154" s="1"/>
    </row>
    <row r="155" spans="1:24" s="441" customFormat="1" ht="18" customHeight="1">
      <c r="A155" s="480"/>
      <c r="B155" s="594" t="s">
        <v>261</v>
      </c>
      <c r="C155" s="502" t="s">
        <v>150</v>
      </c>
      <c r="D155" s="595" t="s">
        <v>149</v>
      </c>
      <c r="E155" s="596"/>
      <c r="F155" s="596"/>
      <c r="G155" s="596"/>
      <c r="H155" s="592">
        <v>103</v>
      </c>
      <c r="I155" s="592">
        <v>193</v>
      </c>
      <c r="J155" s="592">
        <v>137</v>
      </c>
      <c r="K155" s="440">
        <f t="shared" ref="K155:R155" si="29">K156+K157</f>
        <v>208</v>
      </c>
      <c r="L155" s="440">
        <f t="shared" si="29"/>
        <v>323</v>
      </c>
      <c r="M155" s="440">
        <f t="shared" si="29"/>
        <v>298</v>
      </c>
      <c r="N155" s="440">
        <f t="shared" si="29"/>
        <v>479</v>
      </c>
      <c r="O155" s="440">
        <f t="shared" si="29"/>
        <v>486</v>
      </c>
      <c r="P155" s="440">
        <f t="shared" si="29"/>
        <v>488</v>
      </c>
      <c r="Q155" s="440">
        <f t="shared" si="29"/>
        <v>501</v>
      </c>
      <c r="R155" s="440">
        <f t="shared" si="29"/>
        <v>518</v>
      </c>
    </row>
    <row r="156" spans="1:24" s="441" customFormat="1" ht="18" customHeight="1">
      <c r="A156" s="480"/>
      <c r="B156" s="594"/>
      <c r="C156" s="502"/>
      <c r="D156" s="596" t="s">
        <v>262</v>
      </c>
      <c r="E156" s="439"/>
      <c r="F156" s="439"/>
      <c r="G156" s="439"/>
      <c r="H156" s="440"/>
      <c r="I156" s="440"/>
      <c r="J156" s="440"/>
      <c r="K156" s="440">
        <v>112</v>
      </c>
      <c r="L156" s="440">
        <v>176</v>
      </c>
      <c r="M156" s="440">
        <v>165</v>
      </c>
      <c r="N156" s="440">
        <v>256</v>
      </c>
      <c r="O156" s="440">
        <v>248</v>
      </c>
      <c r="P156" s="440">
        <v>263</v>
      </c>
      <c r="Q156" s="440">
        <v>263</v>
      </c>
      <c r="R156" s="440">
        <f>27+252</f>
        <v>279</v>
      </c>
    </row>
    <row r="157" spans="1:24" s="441" customFormat="1" ht="18" customHeight="1">
      <c r="A157" s="480"/>
      <c r="B157" s="594"/>
      <c r="C157" s="502"/>
      <c r="D157" s="439" t="s">
        <v>263</v>
      </c>
      <c r="E157" s="439"/>
      <c r="F157" s="439"/>
      <c r="G157" s="439"/>
      <c r="H157" s="440"/>
      <c r="I157" s="440"/>
      <c r="J157" s="440"/>
      <c r="K157" s="440">
        <v>96</v>
      </c>
      <c r="L157" s="440">
        <v>147</v>
      </c>
      <c r="M157" s="440">
        <v>133</v>
      </c>
      <c r="N157" s="440">
        <v>223</v>
      </c>
      <c r="O157" s="440">
        <v>238</v>
      </c>
      <c r="P157" s="440">
        <v>225</v>
      </c>
      <c r="Q157" s="440">
        <v>238</v>
      </c>
      <c r="R157" s="440">
        <f>23+216</f>
        <v>239</v>
      </c>
      <c r="S157" s="597"/>
      <c r="T157" s="597"/>
      <c r="U157" s="597"/>
      <c r="V157" s="597"/>
      <c r="W157" s="597"/>
      <c r="X157" s="597"/>
    </row>
    <row r="158" spans="1:24" ht="15.65" customHeight="1">
      <c r="S158" s="9"/>
      <c r="T158" s="9"/>
      <c r="U158" s="9"/>
      <c r="V158" s="9"/>
      <c r="W158" s="9"/>
      <c r="X158" s="9"/>
    </row>
    <row r="159" spans="1:24" ht="15.65" customHeight="1">
      <c r="S159" s="9"/>
      <c r="T159" s="9"/>
      <c r="U159" s="9"/>
      <c r="V159" s="9"/>
      <c r="W159" s="9"/>
      <c r="X159" s="9"/>
    </row>
    <row r="160" spans="1:24">
      <c r="A160" s="9"/>
      <c r="S160" s="9"/>
      <c r="T160" s="9"/>
      <c r="U160" s="9"/>
      <c r="V160" s="9"/>
      <c r="W160" s="9"/>
      <c r="X160" s="9"/>
    </row>
    <row r="161" spans="1:24">
      <c r="A161" s="9"/>
      <c r="S161" s="9"/>
      <c r="T161" s="9"/>
      <c r="U161" s="9"/>
      <c r="V161" s="9"/>
      <c r="W161" s="9"/>
      <c r="X161" s="9"/>
    </row>
    <row r="162" spans="1:24">
      <c r="A162" s="9"/>
      <c r="R162" s="1"/>
      <c r="S162" s="9"/>
      <c r="T162" s="9"/>
      <c r="U162" s="9"/>
      <c r="V162" s="9"/>
      <c r="W162" s="9"/>
      <c r="X162" s="9"/>
    </row>
    <row r="163" spans="1:24" ht="14.5" customHeight="1">
      <c r="A163" s="9"/>
      <c r="S163" s="9"/>
      <c r="T163" s="9"/>
      <c r="U163" s="9"/>
      <c r="V163" s="9"/>
      <c r="W163" s="9"/>
      <c r="X163" s="9"/>
    </row>
    <row r="164" spans="1:24">
      <c r="S164" s="9"/>
      <c r="T164" s="9"/>
      <c r="U164" s="9"/>
      <c r="V164" s="9"/>
      <c r="W164" s="9"/>
      <c r="X164" s="9"/>
    </row>
    <row r="165" spans="1:24">
      <c r="S165" s="9"/>
      <c r="T165" s="9"/>
      <c r="U165" s="9"/>
      <c r="V165" s="9"/>
      <c r="W165" s="9"/>
      <c r="X165" s="9"/>
    </row>
    <row r="166" spans="1:24">
      <c r="S166" s="9"/>
      <c r="T166" s="9"/>
      <c r="U166" s="9"/>
      <c r="V166" s="9"/>
      <c r="W166" s="9"/>
      <c r="X166" s="9"/>
    </row>
    <row r="167" spans="1:24">
      <c r="S167" s="9"/>
      <c r="T167" s="9"/>
      <c r="U167" s="9"/>
      <c r="V167" s="9"/>
      <c r="W167" s="9"/>
      <c r="X167" s="9"/>
    </row>
    <row r="168" spans="1:24">
      <c r="S168" s="9"/>
      <c r="T168" s="9"/>
      <c r="U168" s="9"/>
      <c r="V168" s="9"/>
      <c r="W168" s="9"/>
      <c r="X168" s="9"/>
    </row>
    <row r="169" spans="1:24">
      <c r="S169" s="9"/>
      <c r="T169" s="9"/>
      <c r="U169" s="9"/>
      <c r="V169" s="9"/>
      <c r="W169" s="9"/>
      <c r="X169" s="9"/>
    </row>
    <row r="170" spans="1:24">
      <c r="S170" s="9"/>
      <c r="T170" s="9"/>
      <c r="U170" s="9"/>
      <c r="V170" s="9"/>
      <c r="W170" s="9"/>
      <c r="X170" s="9"/>
    </row>
    <row r="171" spans="1:24">
      <c r="S171" s="9"/>
      <c r="T171" s="9"/>
      <c r="U171" s="9"/>
      <c r="V171" s="9"/>
      <c r="W171" s="9"/>
      <c r="X171" s="9"/>
    </row>
    <row r="172" spans="1:24">
      <c r="S172" s="9"/>
      <c r="T172" s="9"/>
      <c r="U172" s="9"/>
      <c r="V172" s="9"/>
      <c r="W172" s="9"/>
      <c r="X172" s="9"/>
    </row>
    <row r="173" spans="1:24">
      <c r="S173" s="9"/>
      <c r="T173" s="9"/>
      <c r="U173" s="9"/>
      <c r="V173" s="9"/>
      <c r="W173" s="9"/>
      <c r="X173" s="9"/>
    </row>
    <row r="174" spans="1:24">
      <c r="S174" s="9"/>
      <c r="T174" s="9"/>
      <c r="U174" s="9"/>
      <c r="V174" s="9"/>
      <c r="W174" s="9"/>
      <c r="X174" s="9"/>
    </row>
    <row r="175" spans="1:24">
      <c r="S175" s="9"/>
      <c r="T175" s="9"/>
      <c r="U175" s="9"/>
      <c r="V175" s="9"/>
      <c r="W175" s="9"/>
      <c r="X175" s="9"/>
    </row>
    <row r="176" spans="1:24">
      <c r="S176" s="9"/>
      <c r="T176" s="9"/>
      <c r="U176" s="9"/>
      <c r="V176" s="9"/>
      <c r="W176" s="9"/>
      <c r="X176" s="9"/>
    </row>
    <row r="177" spans="19:24">
      <c r="S177" s="9"/>
      <c r="T177" s="9"/>
      <c r="U177" s="9"/>
      <c r="V177" s="9"/>
      <c r="W177" s="9"/>
      <c r="X177" s="9"/>
    </row>
    <row r="178" spans="19:24">
      <c r="S178" s="9"/>
      <c r="T178" s="9"/>
      <c r="U178" s="9"/>
      <c r="V178" s="9"/>
      <c r="W178" s="9"/>
      <c r="X178" s="9"/>
    </row>
  </sheetData>
  <mergeCells count="56">
    <mergeCell ref="A145:A157"/>
    <mergeCell ref="B104:B111"/>
    <mergeCell ref="C128:C130"/>
    <mergeCell ref="B128:B133"/>
    <mergeCell ref="C149:D149"/>
    <mergeCell ref="C151:D151"/>
    <mergeCell ref="C147:D147"/>
    <mergeCell ref="B135:B143"/>
    <mergeCell ref="C135:C143"/>
    <mergeCell ref="C153:D153"/>
    <mergeCell ref="B155:B157"/>
    <mergeCell ref="C155:C157"/>
    <mergeCell ref="C131:C133"/>
    <mergeCell ref="C145:D145"/>
    <mergeCell ref="A60:A79"/>
    <mergeCell ref="C120:C126"/>
    <mergeCell ref="C113:C119"/>
    <mergeCell ref="B113:B126"/>
    <mergeCell ref="C104:C107"/>
    <mergeCell ref="C93:C97"/>
    <mergeCell ref="C108:C111"/>
    <mergeCell ref="B66:B79"/>
    <mergeCell ref="C81:C86"/>
    <mergeCell ref="C67:C77"/>
    <mergeCell ref="C98:C102"/>
    <mergeCell ref="B81:B102"/>
    <mergeCell ref="C87:C92"/>
    <mergeCell ref="B60:B62"/>
    <mergeCell ref="C60:C62"/>
    <mergeCell ref="A81:A143"/>
    <mergeCell ref="B54:B58"/>
    <mergeCell ref="C54:C58"/>
    <mergeCell ref="B15:B16"/>
    <mergeCell ref="C15:C16"/>
    <mergeCell ref="B22:B24"/>
    <mergeCell ref="B36:B39"/>
    <mergeCell ref="C36:C39"/>
    <mergeCell ref="C23:C24"/>
    <mergeCell ref="C41:C52"/>
    <mergeCell ref="B41:B52"/>
    <mergeCell ref="A3:A16"/>
    <mergeCell ref="C6:C7"/>
    <mergeCell ref="C9:C10"/>
    <mergeCell ref="C12:C13"/>
    <mergeCell ref="B30:B34"/>
    <mergeCell ref="C30:C34"/>
    <mergeCell ref="B26:B28"/>
    <mergeCell ref="C27:C28"/>
    <mergeCell ref="B12:B13"/>
    <mergeCell ref="C3:C4"/>
    <mergeCell ref="B3:B4"/>
    <mergeCell ref="B6:B7"/>
    <mergeCell ref="B9:B10"/>
    <mergeCell ref="C19:C20"/>
    <mergeCell ref="B18:B20"/>
    <mergeCell ref="A18:A58"/>
  </mergeCells>
  <hyperlinks>
    <hyperlink ref="B3:B4" location="'1.Ficha'!A3" display="1.1. Mujeres víctimas de violencia física y/o sexual de alguna pareja a lo largo de la vida" xr:uid="{310C75CA-4A1B-4956-8201-1ED3B1F4D5E3}"/>
    <hyperlink ref="B6:B7" location="'1.Ficha'!A8" display="1.2. Mujeres víctimas de violencia psicológica emocional de alguna pareja a lo largo de la vida" xr:uid="{84D62AF6-9535-4844-BA4B-506AB659BA3C}"/>
    <hyperlink ref="B9:B10" location="'1.Ficha'!A13" display="1.3. Mujeres víctimas de violencia psicológica de control de alguna pareja a lo largo de la vida" xr:uid="{E8510F52-D2E5-4617-A87A-93D41B5EAB6D}"/>
    <hyperlink ref="B12:B13" location="'1.Ficha'!A18" display="1.4. Mujeres víctimas de violencia económica de alguna pareja a lo largo de la vida." xr:uid="{46667FD0-786A-4281-9B20-29FACA30F760}"/>
    <hyperlink ref="B15:B16" location="'1.Ficha'!A23" display="1.5. Mujeres víctimas de cualquier tipo de violencia de alguna pareja a lo largo de la vida" xr:uid="{1D7EA5FC-2CBB-4FBB-BE1A-9264DD5851D8}"/>
    <hyperlink ref="B18:B20" location="'1.Ficha'!A29" display="1.6. Feminicidio en el ámbito de la pareja o expareja" xr:uid="{F57C788B-5222-4A39-9EFD-E29DA53EDD97}"/>
    <hyperlink ref="B41:B52" location="'1.Ficha'!A58" display="1.11. Feminicidios según edad de la víctima" xr:uid="{EB8E7420-2AB8-4E17-A893-2328E20E0253}"/>
    <hyperlink ref="B22" location="'1.Ficha'!A62" display="1.12. Menores huérfanos por feminicidios en la pareja o expareja" xr:uid="{382C64EF-8EFD-49D2-B9C9-7BB4024D503D}"/>
    <hyperlink ref="B60:B62" location="'1.Ficha'!A69" display="1.13. Casos en el Sistema de seguimiento integral de violencia de género (VioGén)" xr:uid="{1FE7911B-B583-4521-BEB1-0920C859CD07}"/>
    <hyperlink ref="B64" location="'1.Ficha'!A73" display="1.14. Casos en VioGen con menores en riesgo" xr:uid="{254EFCE7-7EF5-4421-BBBB-AEFEE160E807}"/>
    <hyperlink ref="B66:B79" location="'1.Ficha'!A77" display="1.15. Denuncias por violencia de género " xr:uid="{DEF7837E-D7F0-426B-AD2F-BB98930B195E}"/>
    <hyperlink ref="B81:B102" location="'1.Ficha'!A83" display="1.16. Órdenes de protección a víctimas de violencia de género solicitadas según origen " xr:uid="{1AB565E3-A8AA-4BD7-BC44-08CACB0C0763}"/>
    <hyperlink ref="B104:B111" location="'1.Ficha'!A89" display="1.17. Órdenes de protección a víctimas de violencia de género adoptadas y denegadas" xr:uid="{EEF3E454-D9D5-496B-A559-7BB7F2181708}"/>
    <hyperlink ref="B113:B126" location="'1.Ficha'!A94" display="1.18. Órdenes de protección según mayoría de edad y nacionalidad de la víctima." xr:uid="{74F5334A-5CD4-4A4D-BCB8-26E6D7A5872D}"/>
    <hyperlink ref="B128:B133" location="'1.Ficha'!A98" display="1.19. Órdenes de protección a víctimas de violencia de género según la nacionalidad del denunciado" xr:uid="{E5FBEBAD-ABC0-47F3-9A9A-BD497F101638}"/>
    <hyperlink ref="B135:B143" location="'1.Ficha'!A102" display="1.20. Órdenes de protección por relación víctima y denunciado" xr:uid="{7687730E-9EF4-44A0-9083-8570EAEACA13}"/>
    <hyperlink ref="B145" location="'1.Ficha'!A107" display="1.21. Consultas pertinentes sobre violencia de  género en el ámbito de la pareja o expareja atendidas en el servicio 016 " xr:uid="{D3754361-FA2D-43D5-9244-F638D58328E4}"/>
    <hyperlink ref="B147" location="'1.Ficha'!A112" display="1.22. Usuarias activas en el Servicio ATENPRO" xr:uid="{CB72F5B2-F690-4F54-B77A-091B0124BBB1}"/>
    <hyperlink ref="B149" location="'1.Ficha'!A117" display="1.23. Dispositivos electrónicos de seguimiento de las prohibiciones de aproximación a víctimas de violencia de género activos. " xr:uid="{0EC80C4A-DADC-48BF-A394-D476511691EF}"/>
    <hyperlink ref="B26:B28" location="'1.Ficha'!A42" display="1.8. Menores víctimas mortales por violencia de género en el ámbito de la pareja o expareja" xr:uid="{DD3537C3-43D8-4C3B-955F-1243D75977C6}"/>
    <hyperlink ref="B30:B34" location="'1.Ficha'!A48" display="1.9. Feminicidios según existencia de denuncia previa al agresor" xr:uid="{930C10A3-B877-47EB-A890-E66E2E64F585}"/>
    <hyperlink ref="B54:B58" location="'1.Ficha'!A63" display="1.12. Feminicidios según lugar de nacimiento de la víctima" xr:uid="{2820112C-0D14-4568-AF15-322AED6BA67D}"/>
    <hyperlink ref="B36:B39" location="'1.Ficha'!A53" display="1.10. Feminicidios según convivencia de víctima y agresor" xr:uid="{84D3C633-E998-4FC3-8715-5D6C39BA5A01}"/>
    <hyperlink ref="B22:B24" location="'1.Ficha'!A36" display="1.7 Menores huérfanos por feminicidios en la pareja o expareja" xr:uid="{C3F241FB-E1CC-4188-AC4B-1B8C15416B6F}"/>
    <hyperlink ref="B151" location="'1.Ficha'!A122" display="1.24. Mujeres atendidas en la Red municipal contra la violencia de género en pareja o expareja.                                                                                                " xr:uid="{AB070433-2C3E-4081-8685-266B1EB3C3F9}"/>
    <hyperlink ref="B153" location="'1.Ficha'!A127" display="1.25 Mujeres atendidas los Puntos Municipales del Observatorio Regional de Violencia de género de la Red municipal " xr:uid="{CDD747A1-1464-40AA-8CA9-1B24A9629816}"/>
    <hyperlink ref="B155:B157" location="'1.Ficha'!A132" display="1.26. Menores atendidos/as en la Red municipal contra la violencia de género en pareja o expareja " xr:uid="{3DEBB19F-64ED-41DA-9A39-23E4FED7FF1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8D42D-1077-4ED2-952C-D824AB3D8457}">
  <sheetPr>
    <tabColor theme="5" tint="0.79998168889431442"/>
  </sheetPr>
  <dimension ref="A1:V457"/>
  <sheetViews>
    <sheetView topLeftCell="A170" zoomScale="85" zoomScaleNormal="85" workbookViewId="0">
      <selection activeCell="L9" sqref="L9"/>
    </sheetView>
  </sheetViews>
  <sheetFormatPr baseColWidth="10" defaultColWidth="11.453125" defaultRowHeight="14.5"/>
  <cols>
    <col min="1" max="1" width="9.54296875" customWidth="1"/>
    <col min="12" max="12" width="13.453125" customWidth="1"/>
    <col min="19" max="19" width="24.1796875" customWidth="1"/>
    <col min="20" max="20" width="48" customWidth="1"/>
    <col min="30" max="30" width="15.7265625" customWidth="1"/>
  </cols>
  <sheetData>
    <row r="1" spans="1:19" ht="30.65" customHeight="1">
      <c r="A1" s="98" t="s">
        <v>264</v>
      </c>
      <c r="B1" s="97"/>
      <c r="C1" s="97"/>
      <c r="D1" s="97"/>
      <c r="E1" s="97"/>
      <c r="F1" s="97"/>
      <c r="G1" s="97"/>
      <c r="H1" s="97"/>
      <c r="I1" s="97"/>
      <c r="J1" s="97"/>
      <c r="K1" s="97"/>
      <c r="L1" s="97"/>
      <c r="M1" s="31"/>
      <c r="N1" s="31"/>
      <c r="O1" s="31"/>
      <c r="P1" s="31"/>
      <c r="Q1" s="31"/>
      <c r="R1" s="31"/>
      <c r="S1" s="31"/>
    </row>
    <row r="2" spans="1:19" s="99" customFormat="1" ht="35.15" customHeight="1">
      <c r="A2" s="101" t="s">
        <v>265</v>
      </c>
      <c r="B2" s="492" t="s">
        <v>266</v>
      </c>
      <c r="C2" s="492"/>
      <c r="D2" s="492"/>
      <c r="E2" s="492"/>
      <c r="F2" s="492"/>
      <c r="G2" s="492"/>
      <c r="H2" s="492"/>
      <c r="I2" s="492"/>
      <c r="N2" s="100"/>
    </row>
    <row r="4" spans="1:19" ht="15" customHeight="1"/>
    <row r="5" spans="1:19" ht="14.65" customHeight="1"/>
    <row r="6" spans="1:19" ht="14.65" customHeight="1"/>
    <row r="7" spans="1:19" ht="14.65" customHeight="1"/>
    <row r="8" spans="1:19" ht="14.65" customHeight="1"/>
    <row r="9" spans="1:19">
      <c r="C9" t="s">
        <v>267</v>
      </c>
      <c r="D9" t="s">
        <v>268</v>
      </c>
      <c r="L9" s="40" t="s">
        <v>269</v>
      </c>
      <c r="M9" s="40" t="s">
        <v>270</v>
      </c>
      <c r="N9" s="41" t="s">
        <v>271</v>
      </c>
      <c r="O9" s="39"/>
    </row>
    <row r="21" spans="1:12" s="99" customFormat="1" ht="18" customHeight="1">
      <c r="A21" s="102" t="s">
        <v>20</v>
      </c>
      <c r="B21" s="493" t="s">
        <v>21</v>
      </c>
      <c r="C21" s="493"/>
      <c r="D21" s="493"/>
      <c r="E21" s="493"/>
      <c r="F21" s="493"/>
      <c r="G21" s="493"/>
      <c r="H21" s="493"/>
      <c r="I21" s="493"/>
      <c r="J21"/>
      <c r="L21"/>
    </row>
    <row r="42" spans="1:12" s="99" customFormat="1" ht="18" customHeight="1">
      <c r="A42" s="101" t="s">
        <v>22</v>
      </c>
      <c r="B42" s="492" t="s">
        <v>23</v>
      </c>
      <c r="C42" s="492"/>
      <c r="D42" s="492"/>
      <c r="E42" s="492"/>
      <c r="F42" s="492"/>
      <c r="G42" s="492"/>
      <c r="H42" s="492"/>
      <c r="I42" s="492"/>
      <c r="K42"/>
      <c r="L42"/>
    </row>
    <row r="62" spans="1:20" s="99" customFormat="1" ht="18" customHeight="1">
      <c r="A62" s="101" t="s">
        <v>24</v>
      </c>
      <c r="B62" s="492" t="s">
        <v>25</v>
      </c>
      <c r="C62" s="492"/>
      <c r="D62" s="492"/>
      <c r="E62" s="492"/>
      <c r="F62" s="492"/>
      <c r="G62" s="492"/>
      <c r="H62" s="492"/>
      <c r="I62" s="492"/>
      <c r="J62"/>
      <c r="K62"/>
      <c r="L62"/>
      <c r="M62"/>
      <c r="N62"/>
      <c r="O62"/>
      <c r="P62"/>
      <c r="Q62"/>
      <c r="R62"/>
      <c r="S62"/>
      <c r="T62"/>
    </row>
    <row r="69" spans="12:22">
      <c r="L69" s="14"/>
      <c r="M69" s="14"/>
      <c r="N69" s="14"/>
      <c r="O69" s="14"/>
      <c r="P69" s="14"/>
      <c r="Q69" s="14"/>
      <c r="R69" s="14"/>
      <c r="S69" s="14"/>
      <c r="T69" s="14"/>
      <c r="U69" s="14"/>
      <c r="V69" s="14"/>
    </row>
    <row r="82" spans="1:12" s="99" customFormat="1" ht="18" customHeight="1">
      <c r="A82" s="101" t="s">
        <v>26</v>
      </c>
      <c r="B82" s="492" t="s">
        <v>272</v>
      </c>
      <c r="C82" s="492"/>
      <c r="D82" s="492"/>
      <c r="E82" s="492"/>
      <c r="F82" s="492"/>
      <c r="G82" s="492"/>
      <c r="H82" s="492"/>
      <c r="I82" s="492"/>
      <c r="J82"/>
      <c r="K82"/>
      <c r="L82"/>
    </row>
    <row r="83" spans="1:12" ht="14.65" customHeight="1"/>
    <row r="85" spans="1:12" ht="17.5" customHeight="1"/>
    <row r="104" spans="1:9" ht="18" customHeight="1">
      <c r="A104" s="101" t="s">
        <v>29</v>
      </c>
      <c r="B104" s="492" t="s">
        <v>30</v>
      </c>
      <c r="C104" s="492"/>
      <c r="D104" s="492"/>
      <c r="E104" s="492"/>
      <c r="F104" s="492"/>
      <c r="G104" s="492"/>
      <c r="H104" s="492"/>
      <c r="I104" s="492"/>
    </row>
    <row r="105" spans="1:9" ht="14.65" customHeight="1"/>
    <row r="121" spans="1:13">
      <c r="K121" s="13"/>
    </row>
    <row r="126" spans="1:13" s="99" customFormat="1" ht="18" customHeight="1">
      <c r="A126" s="101" t="s">
        <v>32</v>
      </c>
      <c r="B126" s="492" t="s">
        <v>33</v>
      </c>
      <c r="C126" s="492"/>
      <c r="D126" s="492"/>
      <c r="E126" s="492"/>
      <c r="F126" s="492"/>
      <c r="G126" s="492"/>
      <c r="H126" s="492"/>
      <c r="I126" s="492"/>
      <c r="J126"/>
      <c r="K126"/>
      <c r="L126"/>
      <c r="M126"/>
    </row>
    <row r="148" spans="1:12" s="99" customFormat="1" ht="18" customHeight="1">
      <c r="A148" s="101" t="s">
        <v>35</v>
      </c>
      <c r="B148" s="492" t="s">
        <v>36</v>
      </c>
      <c r="C148" s="492"/>
      <c r="D148" s="492"/>
      <c r="E148" s="492"/>
      <c r="F148" s="492"/>
      <c r="G148" s="492"/>
      <c r="H148" s="492"/>
      <c r="I148" s="492"/>
      <c r="J148"/>
      <c r="K148"/>
      <c r="L148"/>
    </row>
    <row r="170" spans="1:12" s="99" customFormat="1" ht="18" customHeight="1">
      <c r="A170" s="101" t="s">
        <v>39</v>
      </c>
      <c r="B170" s="492" t="s">
        <v>40</v>
      </c>
      <c r="C170" s="492"/>
      <c r="D170" s="492"/>
      <c r="E170" s="492"/>
      <c r="F170" s="492"/>
      <c r="G170" s="492"/>
      <c r="H170" s="492"/>
      <c r="I170" s="492"/>
      <c r="J170"/>
      <c r="K170"/>
      <c r="L170"/>
    </row>
    <row r="192" spans="1:12" s="99" customFormat="1" ht="18" customHeight="1">
      <c r="A192" s="101" t="s">
        <v>42</v>
      </c>
      <c r="B192" s="492" t="s">
        <v>43</v>
      </c>
      <c r="C192" s="492"/>
      <c r="D192" s="492"/>
      <c r="E192" s="492"/>
      <c r="F192" s="492"/>
      <c r="G192" s="492"/>
      <c r="H192" s="492"/>
      <c r="I192" s="492"/>
      <c r="J192"/>
      <c r="K192"/>
      <c r="L192"/>
    </row>
    <row r="209" spans="1:16">
      <c r="O209" s="40"/>
    </row>
    <row r="211" spans="1:16" s="99" customFormat="1" ht="18" customHeight="1">
      <c r="A211" s="101" t="s">
        <v>45</v>
      </c>
      <c r="B211" s="492" t="s">
        <v>46</v>
      </c>
      <c r="C211" s="492"/>
      <c r="D211" s="492"/>
      <c r="E211" s="492"/>
      <c r="F211" s="492"/>
      <c r="G211" s="492"/>
      <c r="H211" s="492"/>
      <c r="I211" s="492"/>
      <c r="J211" s="129"/>
      <c r="K211" s="129"/>
      <c r="L211" s="129"/>
      <c r="M211" s="129"/>
      <c r="N211" s="129"/>
      <c r="O211" s="129"/>
      <c r="P211" s="129"/>
    </row>
    <row r="236" spans="1:12" s="92" customFormat="1" ht="18" customHeight="1">
      <c r="A236" s="101" t="s">
        <v>49</v>
      </c>
      <c r="B236" s="492" t="s">
        <v>50</v>
      </c>
      <c r="C236" s="492"/>
      <c r="D236" s="492"/>
      <c r="E236" s="492"/>
      <c r="F236" s="492"/>
      <c r="G236" s="492"/>
      <c r="H236" s="492"/>
      <c r="I236" s="492"/>
      <c r="J236"/>
      <c r="K236"/>
      <c r="L236"/>
    </row>
    <row r="260" spans="1:16" s="99" customFormat="1" ht="18" customHeight="1">
      <c r="A260" s="101" t="s">
        <v>52</v>
      </c>
      <c r="B260" s="494" t="s">
        <v>273</v>
      </c>
      <c r="C260" s="494"/>
      <c r="D260" s="494"/>
      <c r="E260" s="494"/>
      <c r="F260" s="494"/>
      <c r="G260" s="494"/>
      <c r="H260" s="494"/>
      <c r="I260" s="494"/>
      <c r="J260" s="494"/>
      <c r="K260" s="129"/>
      <c r="L260" s="129"/>
      <c r="M260" s="129"/>
      <c r="N260" s="129"/>
      <c r="O260" s="129"/>
      <c r="P260" s="129"/>
    </row>
    <row r="277" spans="1:17">
      <c r="Q277" s="447"/>
    </row>
    <row r="281" spans="1:17" s="99" customFormat="1" ht="18" customHeight="1">
      <c r="A281" s="101" t="s">
        <v>55</v>
      </c>
      <c r="B281" s="495" t="s">
        <v>274</v>
      </c>
      <c r="C281" s="495"/>
      <c r="D281" s="495"/>
      <c r="E281" s="495"/>
      <c r="F281" s="495"/>
      <c r="G281" s="495"/>
      <c r="H281" s="495"/>
      <c r="I281" s="129"/>
      <c r="J281" s="129"/>
      <c r="K281" s="129"/>
      <c r="L281" s="129"/>
      <c r="M281" s="129"/>
      <c r="N281" s="129"/>
      <c r="O281" s="129"/>
      <c r="P281" s="129"/>
    </row>
    <row r="304" spans="1:12" s="99" customFormat="1" ht="18" customHeight="1">
      <c r="A304" s="101" t="s">
        <v>58</v>
      </c>
      <c r="B304" s="492" t="s">
        <v>59</v>
      </c>
      <c r="C304" s="492"/>
      <c r="D304" s="492"/>
      <c r="E304" s="492"/>
      <c r="F304" s="492"/>
      <c r="G304" s="492"/>
      <c r="H304" s="492"/>
      <c r="I304" s="492"/>
      <c r="J304"/>
      <c r="K304"/>
      <c r="L304"/>
    </row>
    <row r="326" spans="1:12" s="99" customFormat="1" ht="18" customHeight="1">
      <c r="A326" s="101" t="s">
        <v>61</v>
      </c>
      <c r="B326" s="492" t="s">
        <v>275</v>
      </c>
      <c r="C326" s="492"/>
      <c r="D326" s="492"/>
      <c r="E326" s="492"/>
      <c r="F326" s="492"/>
      <c r="G326" s="492"/>
      <c r="H326" s="492"/>
      <c r="I326" s="492"/>
      <c r="J326"/>
      <c r="K326"/>
      <c r="L326"/>
    </row>
    <row r="347" spans="1:12" s="99" customFormat="1" ht="33" customHeight="1">
      <c r="A347" s="101" t="s">
        <v>65</v>
      </c>
      <c r="B347" s="492" t="s">
        <v>276</v>
      </c>
      <c r="C347" s="492"/>
      <c r="D347" s="492"/>
      <c r="E347" s="492"/>
      <c r="F347" s="492"/>
      <c r="G347" s="492"/>
      <c r="H347" s="492"/>
      <c r="I347" s="492"/>
      <c r="J347"/>
      <c r="K347"/>
      <c r="L347"/>
    </row>
    <row r="369" spans="1:12" s="99" customFormat="1" ht="18" customHeight="1">
      <c r="A369" s="101" t="s">
        <v>68</v>
      </c>
      <c r="B369" s="492" t="s">
        <v>277</v>
      </c>
      <c r="C369" s="492"/>
      <c r="D369" s="492"/>
      <c r="E369" s="492"/>
      <c r="F369" s="492"/>
      <c r="G369" s="492"/>
      <c r="H369" s="492"/>
      <c r="I369" s="492"/>
      <c r="J369"/>
      <c r="K369"/>
      <c r="L369"/>
    </row>
    <row r="390" spans="1:12" s="99" customFormat="1" ht="35.15" customHeight="1">
      <c r="A390" s="101" t="s">
        <v>71</v>
      </c>
      <c r="B390" s="492" t="s">
        <v>278</v>
      </c>
      <c r="C390" s="492"/>
      <c r="D390" s="492"/>
      <c r="E390" s="492"/>
      <c r="F390" s="492"/>
      <c r="G390" s="492"/>
      <c r="H390" s="492"/>
      <c r="I390" s="492"/>
      <c r="J390"/>
      <c r="K390"/>
      <c r="L390"/>
    </row>
    <row r="393" spans="1:12" ht="15.5">
      <c r="A393" s="120"/>
    </row>
    <row r="412" spans="1:19" s="99" customFormat="1" ht="18" customHeight="1">
      <c r="A412" s="101" t="s">
        <v>74</v>
      </c>
      <c r="B412" s="492" t="s">
        <v>75</v>
      </c>
      <c r="C412" s="492"/>
      <c r="D412" s="492"/>
      <c r="E412" s="492"/>
      <c r="F412" s="492"/>
      <c r="G412" s="492"/>
      <c r="H412" s="492"/>
      <c r="I412" s="492"/>
      <c r="L412"/>
      <c r="M412"/>
      <c r="N412"/>
      <c r="O412"/>
      <c r="P412"/>
      <c r="Q412"/>
      <c r="R412"/>
      <c r="S412"/>
    </row>
    <row r="429" spans="12:12">
      <c r="L429" s="126"/>
    </row>
    <row r="435" spans="1:9" s="99" customFormat="1" ht="18" customHeight="1">
      <c r="A435" s="101" t="s">
        <v>77</v>
      </c>
      <c r="B435" s="492" t="s">
        <v>78</v>
      </c>
      <c r="C435" s="492"/>
      <c r="D435" s="492"/>
      <c r="E435" s="492"/>
      <c r="F435" s="492"/>
      <c r="G435" s="492"/>
      <c r="H435" s="492"/>
      <c r="I435" s="492"/>
    </row>
    <row r="453" spans="1:9" ht="21" customHeight="1"/>
    <row r="457" spans="1:9" ht="35.15" customHeight="1">
      <c r="A457" s="101" t="s">
        <v>80</v>
      </c>
      <c r="B457" s="492" t="s">
        <v>279</v>
      </c>
      <c r="C457" s="492"/>
      <c r="D457" s="492"/>
      <c r="E457" s="492"/>
      <c r="F457" s="492"/>
      <c r="G457" s="492"/>
      <c r="H457" s="492"/>
      <c r="I457" s="492"/>
    </row>
  </sheetData>
  <mergeCells count="22">
    <mergeCell ref="B304:I304"/>
    <mergeCell ref="B326:I326"/>
    <mergeCell ref="B347:I347"/>
    <mergeCell ref="B192:I192"/>
    <mergeCell ref="B211:I211"/>
    <mergeCell ref="B236:I236"/>
    <mergeCell ref="B260:J260"/>
    <mergeCell ref="B281:H281"/>
    <mergeCell ref="B457:I457"/>
    <mergeCell ref="B412:I412"/>
    <mergeCell ref="B435:I435"/>
    <mergeCell ref="B369:I369"/>
    <mergeCell ref="B390:I390"/>
    <mergeCell ref="B148:I148"/>
    <mergeCell ref="B170:I170"/>
    <mergeCell ref="B104:I104"/>
    <mergeCell ref="B126:I126"/>
    <mergeCell ref="B2:I2"/>
    <mergeCell ref="B21:I21"/>
    <mergeCell ref="B62:I62"/>
    <mergeCell ref="B82:I82"/>
    <mergeCell ref="B42:I42"/>
  </mergeCells>
  <hyperlinks>
    <hyperlink ref="C148:I148" location="INDICE!A13" display="Feminicidios según lugar de nacimiento de la víctima" xr:uid="{9C6039AB-0447-49E4-9FC9-54C035D1DE79}"/>
    <hyperlink ref="C457:L457" location="INDICE!C29" display="Menores atendidos/as en los recuros ambulatorios de la Red municipal contra la violencia de género en pareja/expareja" xr:uid="{AFCCF55B-EC72-4B9F-A480-5FB044CF13E3}"/>
    <hyperlink ref="C435:L435" location="INDICE!C28" display="Mujeres atendidas PMORVG/ RED municipal de atención a víctimas de violencia de pareja y ex pareja " xr:uid="{A7C4EE1B-33A4-4736-8D8F-D671466A18B0}"/>
    <hyperlink ref="B2:I2" location="INDICE!C6" display="Mujeres víctimas de violencia de género en el ámbito de la pareja/expareja a lo largo de su vida según tipo de violencia en la CAM" xr:uid="{2C660630-0957-4DCF-86F2-7E0580D1C157}"/>
    <hyperlink ref="B21:I21" location="INDICE!C9" display="Feminicidios en el ámbito de la pareja o expareja" xr:uid="{F4561C5A-A3E0-4289-A661-9F2F3DD5C556}"/>
    <hyperlink ref="B62:I62" location="INDICE!C11" display="Menores víctimas mortales por violencia de género" xr:uid="{EB956A38-A5C3-402F-BB07-52B4B777FF0D}"/>
    <hyperlink ref="B82:I82" location="INDICE!C12" display="Feminicidios según denuncia previa al agresor" xr:uid="{64F38B1D-90F0-4904-B248-1A65AC41B7AC}"/>
    <hyperlink ref="B104:I104" location="INDICE!C13" display="Feminicidios según convivencia de víctima y agresor" xr:uid="{E3777C6F-FAED-4DC8-AED7-1AD648FFE9A5}"/>
    <hyperlink ref="C42:I42" location="INDICE!C15" display="Menores huérfanos por feminicidios en la pareja o expareja" xr:uid="{E143A6C2-6CFF-4459-9AB2-AC91701769B8}"/>
    <hyperlink ref="B42:I42" location="INDICE!C10" display="Menores huérfanos por feminicidios en la pareja o expareja" xr:uid="{C3A2E2EA-7D07-4B4D-B7E6-ADCD292A5C9F}"/>
    <hyperlink ref="B126:I126" location="INDICE!C14" display="Feminicidios según edad de la víctima" xr:uid="{221DC29E-6801-475B-94F3-64CF3E2DEFBA}"/>
    <hyperlink ref="B148:I148" location="INDICE!C15" display="Feminicidios según lugar de nacimiento de la víctima" xr:uid="{EE894D5D-169F-4A5C-AE24-8CD0315EF300}"/>
    <hyperlink ref="B326:I326" location="INDICE!C23" display="Órdenes de protección por relación víctima y denunciado. Partido Judicial de Madrid" xr:uid="{F451B5A6-64EA-46D1-81FD-37BC43BBC1A1}"/>
    <hyperlink ref="B347:I347" location="INDICE!C24" display="Consultas pertinentes sobre violencia de  género el ámbito de la pareja o expareja atendidas en el servicio 016 " xr:uid="{7D20F492-B96A-4B80-A30A-F7E82106DB78}"/>
    <hyperlink ref="B412:I412" location="INDICE!C27" display="Mujeres atendidas en la Red municipal contra la violencia de género en pareja o expareja " xr:uid="{3D38F6CA-ED27-4D9E-A9CC-45152ECADF17}"/>
    <hyperlink ref="B170:I170" location="INDICE!C16" display="Casos en el Sistema de seguimiento integral de violencia de género (VioGén)" xr:uid="{D3301055-3052-4C25-9AFD-F6C9564AD37B}"/>
    <hyperlink ref="B192:I192" location="INDICE!C17" display="Casos en VioGen con menores en riesgo" xr:uid="{5508040B-5031-4ADC-888D-3BE7D7F47A0B}"/>
    <hyperlink ref="B211:I211" location="INDICE!C18" display="Denuncias por violencia de género" xr:uid="{001EE068-66EC-4C71-BF8A-F6CF29D9AD6F}"/>
    <hyperlink ref="B236:I236" location="INDICE!C19" display="Órdenes de protección a víctimas de violencia de género solicitadas según origen " xr:uid="{819DE12F-8172-4585-B445-F8774F1F4BAB}"/>
    <hyperlink ref="B260:I260" location="INDICE!C20" display="Órdenes de protección a víctimas de violencia de género en el ámbito de la pareja o expareja adoptadas y denegadas" xr:uid="{5A440978-902C-499E-92C5-080B000459BB}"/>
    <hyperlink ref="B281:H281" location="INDICE!C21" display="Órdenes de protección según mayoría de edad y nacionalidad de la víctima" xr:uid="{5C0E3EDF-80BC-467F-AB9D-A63FEF59B0EE}"/>
    <hyperlink ref="B304:I304" location="INDICE!C22" display="Órdenes de protección a víctimas de violencia de género según la nacionalidad del denunciado" xr:uid="{91BB108E-FE8B-4383-AD4C-268C5DD38489}"/>
    <hyperlink ref="B369:I369" location="INDICE!C25" display="Usuarias activas en el servicio ATENPRO" xr:uid="{781C8491-20D1-4108-95DF-B3AF154E0F1F}"/>
    <hyperlink ref="B390:I390" location="INDICE!C26" display="Dispositivos electrónicos de seguimiento de las prohibiciones de aproximación a víctimas de violencia de género activos. " xr:uid="{81686098-DA4F-48F2-8139-8D4F0BCA1F8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88C7-4002-4D1E-BBE8-70B0B335C95A}">
  <sheetPr>
    <tabColor theme="5" tint="0.79998168889431442"/>
  </sheetPr>
  <dimension ref="A1:L136"/>
  <sheetViews>
    <sheetView topLeftCell="A123" zoomScale="65" zoomScaleNormal="65" workbookViewId="0">
      <selection activeCell="A122" sqref="A122"/>
    </sheetView>
  </sheetViews>
  <sheetFormatPr baseColWidth="10" defaultColWidth="11.453125" defaultRowHeight="14.5"/>
  <cols>
    <col min="1" max="1" width="15.7265625" style="5" customWidth="1"/>
    <col min="2" max="2" width="150.54296875" style="49" customWidth="1"/>
    <col min="3" max="3" width="6.81640625" style="5" customWidth="1"/>
    <col min="4" max="4" width="116" style="5" customWidth="1"/>
    <col min="5" max="5" width="26.54296875" style="5" customWidth="1"/>
    <col min="6" max="6" width="47.453125" style="5" customWidth="1"/>
    <col min="7" max="7" width="56.1796875" style="5" customWidth="1"/>
    <col min="8" max="16384" width="11.453125" style="5"/>
  </cols>
  <sheetData>
    <row r="1" spans="1:12" ht="29.5" customHeight="1">
      <c r="A1" s="98" t="s">
        <v>264</v>
      </c>
    </row>
    <row r="2" spans="1:12" ht="21" customHeight="1">
      <c r="A2" s="107" t="s">
        <v>2</v>
      </c>
      <c r="B2" s="108" t="s">
        <v>8</v>
      </c>
    </row>
    <row r="3" spans="1:12" ht="20.149999999999999" customHeight="1">
      <c r="A3" s="103" t="s">
        <v>9</v>
      </c>
      <c r="B3" s="115" t="s">
        <v>280</v>
      </c>
      <c r="G3" s="4"/>
      <c r="H3" s="4"/>
      <c r="I3" s="4"/>
      <c r="J3" s="4"/>
    </row>
    <row r="4" spans="1:12" ht="48" customHeight="1">
      <c r="A4" s="50" t="s">
        <v>281</v>
      </c>
      <c r="B4" s="87" t="s">
        <v>282</v>
      </c>
    </row>
    <row r="5" spans="1:12" ht="189" customHeight="1">
      <c r="A5" s="50" t="s">
        <v>283</v>
      </c>
      <c r="B5" s="83" t="s">
        <v>284</v>
      </c>
      <c r="E5" s="2"/>
    </row>
    <row r="6" spans="1:12" ht="37" customHeight="1">
      <c r="A6" s="50" t="s">
        <v>285</v>
      </c>
      <c r="B6" s="86" t="s">
        <v>286</v>
      </c>
      <c r="G6" s="3"/>
      <c r="H6" s="3"/>
      <c r="I6" s="3"/>
      <c r="J6" s="3"/>
    </row>
    <row r="7" spans="1:12" ht="83.15" customHeight="1">
      <c r="A7" s="7" t="s">
        <v>287</v>
      </c>
      <c r="B7" s="87" t="s">
        <v>288</v>
      </c>
    </row>
    <row r="8" spans="1:12" ht="20.149999999999999" customHeight="1">
      <c r="A8" s="103" t="s">
        <v>11</v>
      </c>
      <c r="B8" s="104" t="s">
        <v>289</v>
      </c>
      <c r="G8" s="4"/>
      <c r="H8" s="4"/>
      <c r="I8" s="4"/>
      <c r="J8" s="4"/>
    </row>
    <row r="9" spans="1:12" ht="45" customHeight="1">
      <c r="A9" s="50" t="s">
        <v>281</v>
      </c>
      <c r="B9" s="87" t="s">
        <v>290</v>
      </c>
      <c r="G9" s="6"/>
      <c r="H9" s="6"/>
      <c r="I9" s="6"/>
      <c r="J9" s="6"/>
      <c r="K9" s="6"/>
      <c r="L9" s="6"/>
    </row>
    <row r="10" spans="1:12" ht="189.65" customHeight="1">
      <c r="A10" s="50" t="s">
        <v>283</v>
      </c>
      <c r="B10" s="87" t="s">
        <v>291</v>
      </c>
      <c r="C10" s="6"/>
      <c r="E10" s="6"/>
      <c r="F10" s="6"/>
      <c r="G10" s="6"/>
      <c r="H10" s="6"/>
      <c r="I10" s="6"/>
      <c r="J10" s="6"/>
      <c r="K10" s="6"/>
      <c r="L10" s="6"/>
    </row>
    <row r="11" spans="1:12" ht="39" customHeight="1">
      <c r="A11" s="50" t="s">
        <v>285</v>
      </c>
      <c r="B11" s="86" t="s">
        <v>286</v>
      </c>
      <c r="C11" s="3"/>
      <c r="D11" s="3"/>
      <c r="E11" s="3"/>
      <c r="F11" s="3"/>
      <c r="G11" s="3"/>
      <c r="H11" s="3"/>
      <c r="I11" s="3"/>
      <c r="J11" s="3"/>
    </row>
    <row r="12" spans="1:12" ht="83.5" customHeight="1">
      <c r="A12" s="50" t="s">
        <v>287</v>
      </c>
      <c r="B12" s="87" t="s">
        <v>292</v>
      </c>
      <c r="D12" s="6"/>
      <c r="E12" s="6"/>
      <c r="F12" s="6"/>
    </row>
    <row r="13" spans="1:12" ht="20.149999999999999" customHeight="1">
      <c r="A13" s="103" t="s">
        <v>13</v>
      </c>
      <c r="B13" s="104" t="s">
        <v>293</v>
      </c>
      <c r="C13" s="4"/>
      <c r="D13" s="4"/>
      <c r="E13" s="4"/>
      <c r="F13" s="4"/>
      <c r="G13" s="4"/>
      <c r="H13" s="4"/>
      <c r="I13" s="4"/>
      <c r="J13" s="4"/>
    </row>
    <row r="14" spans="1:12" ht="55.5" customHeight="1">
      <c r="A14" s="50" t="s">
        <v>281</v>
      </c>
      <c r="B14" s="87" t="s">
        <v>294</v>
      </c>
      <c r="C14" s="30"/>
      <c r="D14" s="6"/>
      <c r="E14" s="6"/>
      <c r="F14" s="6"/>
      <c r="G14" s="6"/>
      <c r="H14" s="6"/>
      <c r="I14" s="6"/>
      <c r="J14" s="6"/>
    </row>
    <row r="15" spans="1:12" ht="193" customHeight="1">
      <c r="A15" s="50" t="s">
        <v>283</v>
      </c>
      <c r="B15" s="87" t="s">
        <v>295</v>
      </c>
      <c r="C15" s="6"/>
      <c r="E15" s="6"/>
      <c r="F15" s="6"/>
      <c r="G15" s="6"/>
      <c r="H15" s="6"/>
      <c r="I15" s="6"/>
      <c r="J15" s="6"/>
    </row>
    <row r="16" spans="1:12" ht="38.15" customHeight="1">
      <c r="A16" s="50" t="s">
        <v>285</v>
      </c>
      <c r="B16" s="86" t="s">
        <v>286</v>
      </c>
      <c r="C16" s="10"/>
      <c r="D16" s="10"/>
      <c r="E16" s="10"/>
      <c r="F16" s="10"/>
      <c r="G16" s="10"/>
      <c r="H16" s="10"/>
      <c r="I16" s="10"/>
      <c r="J16" s="10"/>
    </row>
    <row r="17" spans="1:10" ht="82.5" customHeight="1">
      <c r="A17" s="50" t="s">
        <v>287</v>
      </c>
      <c r="B17" s="87" t="s">
        <v>296</v>
      </c>
    </row>
    <row r="18" spans="1:10" ht="20.149999999999999" customHeight="1">
      <c r="A18" s="103" t="s">
        <v>15</v>
      </c>
      <c r="B18" s="104" t="s">
        <v>297</v>
      </c>
      <c r="C18" s="4"/>
      <c r="D18" s="4"/>
      <c r="E18" s="4"/>
      <c r="F18" s="4"/>
      <c r="G18" s="4"/>
      <c r="H18" s="4"/>
      <c r="I18" s="4"/>
      <c r="J18" s="4"/>
    </row>
    <row r="19" spans="1:10" ht="44.15" customHeight="1">
      <c r="A19" s="50" t="s">
        <v>281</v>
      </c>
      <c r="B19" s="87" t="s">
        <v>298</v>
      </c>
      <c r="C19" s="4"/>
      <c r="D19" s="4"/>
      <c r="E19" s="4"/>
      <c r="F19" s="4"/>
      <c r="G19" s="4"/>
      <c r="H19" s="4"/>
      <c r="I19" s="4"/>
      <c r="J19" s="4"/>
    </row>
    <row r="20" spans="1:10" ht="206.15" customHeight="1">
      <c r="A20" s="50" t="s">
        <v>283</v>
      </c>
      <c r="B20" s="87" t="s">
        <v>299</v>
      </c>
      <c r="C20" s="4"/>
      <c r="E20" s="4"/>
      <c r="F20" s="4"/>
      <c r="G20" s="4"/>
      <c r="H20" s="4"/>
      <c r="I20" s="4"/>
      <c r="J20" s="4"/>
    </row>
    <row r="21" spans="1:10" ht="37" customHeight="1">
      <c r="A21" s="50" t="s">
        <v>285</v>
      </c>
      <c r="B21" s="86" t="s">
        <v>286</v>
      </c>
      <c r="C21" s="10"/>
      <c r="D21" s="81"/>
      <c r="E21" s="10"/>
      <c r="F21" s="10"/>
      <c r="G21" s="10"/>
      <c r="H21" s="10"/>
      <c r="I21" s="10"/>
      <c r="J21" s="10"/>
    </row>
    <row r="22" spans="1:10" ht="80.5" customHeight="1">
      <c r="A22" s="50" t="s">
        <v>287</v>
      </c>
      <c r="B22" s="87" t="s">
        <v>296</v>
      </c>
    </row>
    <row r="23" spans="1:10" ht="20.149999999999999" customHeight="1">
      <c r="A23" s="103" t="s">
        <v>17</v>
      </c>
      <c r="B23" s="104" t="s">
        <v>18</v>
      </c>
      <c r="C23" s="4"/>
      <c r="D23" s="4"/>
      <c r="E23" s="4"/>
      <c r="F23" s="4"/>
      <c r="G23" s="4"/>
      <c r="H23" s="4"/>
      <c r="I23" s="4"/>
      <c r="J23" s="4"/>
    </row>
    <row r="24" spans="1:10" ht="40" customHeight="1">
      <c r="A24" s="50" t="s">
        <v>281</v>
      </c>
      <c r="B24" s="87" t="s">
        <v>300</v>
      </c>
      <c r="C24" s="4"/>
    </row>
    <row r="25" spans="1:10" ht="381" customHeight="1">
      <c r="A25" s="50" t="s">
        <v>283</v>
      </c>
      <c r="B25" s="87" t="s">
        <v>301</v>
      </c>
    </row>
    <row r="26" spans="1:10" ht="38.5" customHeight="1">
      <c r="A26" s="50" t="s">
        <v>285</v>
      </c>
      <c r="B26" s="86" t="s">
        <v>286</v>
      </c>
      <c r="E26" s="10"/>
      <c r="F26" s="10"/>
      <c r="G26" s="10"/>
      <c r="H26" s="10"/>
      <c r="I26" s="10"/>
      <c r="J26" s="10"/>
    </row>
    <row r="27" spans="1:10" ht="82.5" customHeight="1">
      <c r="A27" s="50" t="s">
        <v>287</v>
      </c>
      <c r="B27" s="87" t="s">
        <v>292</v>
      </c>
      <c r="E27" s="10"/>
      <c r="F27" s="10"/>
      <c r="G27" s="10"/>
      <c r="H27" s="10"/>
      <c r="I27" s="10"/>
      <c r="J27" s="10"/>
    </row>
    <row r="28" spans="1:10" ht="22" customHeight="1">
      <c r="A28" s="103" t="s">
        <v>2</v>
      </c>
      <c r="B28" s="108" t="s">
        <v>19</v>
      </c>
    </row>
    <row r="29" spans="1:10" ht="20.149999999999999" customHeight="1">
      <c r="A29" s="103" t="s">
        <v>20</v>
      </c>
      <c r="B29" s="114" t="s">
        <v>21</v>
      </c>
      <c r="E29" s="4"/>
      <c r="F29" s="4"/>
      <c r="G29" s="4"/>
      <c r="H29" s="4"/>
      <c r="I29" s="4"/>
      <c r="J29" s="4"/>
    </row>
    <row r="30" spans="1:10" ht="37" customHeight="1">
      <c r="A30" s="50" t="s">
        <v>281</v>
      </c>
      <c r="B30" s="87" t="s">
        <v>302</v>
      </c>
      <c r="E30" s="4"/>
      <c r="F30" s="4"/>
      <c r="G30" s="4"/>
      <c r="H30" s="4"/>
      <c r="I30" s="4"/>
      <c r="J30" s="4"/>
    </row>
    <row r="31" spans="1:10" ht="69" customHeight="1">
      <c r="A31" s="50" t="s">
        <v>283</v>
      </c>
      <c r="B31" s="87" t="s">
        <v>303</v>
      </c>
      <c r="E31" s="4"/>
      <c r="F31" s="4"/>
      <c r="G31" s="4"/>
      <c r="H31" s="4"/>
      <c r="I31" s="4"/>
      <c r="J31" s="4"/>
    </row>
    <row r="32" spans="1:10" ht="18.649999999999999" customHeight="1">
      <c r="A32" s="497" t="s">
        <v>285</v>
      </c>
      <c r="B32" s="85" t="s">
        <v>304</v>
      </c>
    </row>
    <row r="33" spans="1:10" ht="22" customHeight="1">
      <c r="A33" s="497"/>
      <c r="B33" s="86" t="s">
        <v>305</v>
      </c>
    </row>
    <row r="34" spans="1:10" ht="21.65" customHeight="1">
      <c r="A34" s="497" t="s">
        <v>287</v>
      </c>
      <c r="B34" s="86" t="s">
        <v>306</v>
      </c>
      <c r="E34" s="11"/>
      <c r="F34" s="11"/>
    </row>
    <row r="35" spans="1:10" ht="38.5" customHeight="1">
      <c r="A35" s="497"/>
      <c r="B35" s="109" t="s">
        <v>307</v>
      </c>
      <c r="E35" s="11"/>
      <c r="F35" s="11"/>
    </row>
    <row r="36" spans="1:10" ht="20.149999999999999" customHeight="1">
      <c r="A36" s="103" t="s">
        <v>22</v>
      </c>
      <c r="B36" s="115" t="s">
        <v>308</v>
      </c>
      <c r="C36" s="11"/>
      <c r="F36" s="11"/>
    </row>
    <row r="37" spans="1:10" ht="41.15" customHeight="1">
      <c r="A37" s="50" t="s">
        <v>281</v>
      </c>
      <c r="B37" s="87" t="s">
        <v>309</v>
      </c>
      <c r="F37" s="11"/>
    </row>
    <row r="38" spans="1:10" ht="44.15" customHeight="1">
      <c r="A38" s="50" t="s">
        <v>283</v>
      </c>
      <c r="B38" s="87" t="s">
        <v>310</v>
      </c>
      <c r="F38" s="11"/>
    </row>
    <row r="39" spans="1:10" ht="20.149999999999999" customHeight="1">
      <c r="A39" s="499" t="s">
        <v>285</v>
      </c>
      <c r="B39" s="85" t="s">
        <v>304</v>
      </c>
      <c r="F39" s="11"/>
    </row>
    <row r="40" spans="1:10" ht="20.149999999999999" customHeight="1">
      <c r="A40" s="500"/>
      <c r="B40" s="86" t="s">
        <v>305</v>
      </c>
      <c r="F40" s="11"/>
    </row>
    <row r="41" spans="1:10" ht="35.5" customHeight="1">
      <c r="A41" s="50" t="s">
        <v>287</v>
      </c>
      <c r="B41" s="109" t="s">
        <v>311</v>
      </c>
      <c r="F41" s="11"/>
      <c r="G41" s="4"/>
      <c r="H41" s="4"/>
      <c r="I41" s="4"/>
      <c r="J41" s="4"/>
    </row>
    <row r="42" spans="1:10" ht="20.149999999999999" customHeight="1">
      <c r="A42" s="103" t="s">
        <v>24</v>
      </c>
      <c r="B42" s="115" t="s">
        <v>312</v>
      </c>
      <c r="F42" s="11"/>
      <c r="G42" s="4"/>
      <c r="H42" s="4"/>
      <c r="I42" s="4"/>
      <c r="J42" s="4"/>
    </row>
    <row r="43" spans="1:10" ht="38.15" customHeight="1">
      <c r="A43" s="50" t="s">
        <v>281</v>
      </c>
      <c r="B43" s="87" t="s">
        <v>313</v>
      </c>
      <c r="F43" s="4"/>
      <c r="G43" s="4"/>
      <c r="H43" s="4"/>
      <c r="I43" s="4"/>
      <c r="J43" s="4"/>
    </row>
    <row r="44" spans="1:10" ht="99" customHeight="1">
      <c r="A44" s="50" t="s">
        <v>283</v>
      </c>
      <c r="B44" s="83" t="s">
        <v>314</v>
      </c>
      <c r="F44" s="4"/>
      <c r="G44" s="4"/>
      <c r="H44" s="4"/>
      <c r="I44" s="4"/>
      <c r="J44" s="4"/>
    </row>
    <row r="45" spans="1:10" ht="20.5" customHeight="1">
      <c r="A45" s="499" t="s">
        <v>285</v>
      </c>
      <c r="B45" s="85" t="s">
        <v>304</v>
      </c>
      <c r="F45" s="4"/>
      <c r="G45" s="4"/>
      <c r="H45" s="4"/>
      <c r="I45" s="4"/>
      <c r="J45" s="4"/>
    </row>
    <row r="46" spans="1:10" ht="20.5" customHeight="1">
      <c r="A46" s="500"/>
      <c r="B46" s="86" t="s">
        <v>305</v>
      </c>
      <c r="F46" s="4"/>
      <c r="G46" s="4"/>
      <c r="H46" s="4"/>
      <c r="I46" s="4"/>
      <c r="J46" s="4"/>
    </row>
    <row r="47" spans="1:10" ht="33" customHeight="1">
      <c r="A47" s="50" t="s">
        <v>287</v>
      </c>
      <c r="B47" s="109" t="s">
        <v>315</v>
      </c>
      <c r="F47" s="4"/>
      <c r="G47" s="4"/>
      <c r="H47" s="4"/>
      <c r="I47" s="4"/>
      <c r="J47" s="4"/>
    </row>
    <row r="48" spans="1:10" ht="20.149999999999999" customHeight="1">
      <c r="A48" s="103" t="s">
        <v>26</v>
      </c>
      <c r="B48" s="115" t="s">
        <v>27</v>
      </c>
      <c r="C48" s="4"/>
    </row>
    <row r="49" spans="1:10" ht="32.5" customHeight="1">
      <c r="A49" s="50" t="s">
        <v>281</v>
      </c>
      <c r="B49" s="87" t="s">
        <v>316</v>
      </c>
      <c r="C49" s="4"/>
    </row>
    <row r="50" spans="1:10" ht="64.5" customHeight="1">
      <c r="A50" s="50" t="s">
        <v>283</v>
      </c>
      <c r="B50" s="87" t="s">
        <v>317</v>
      </c>
      <c r="C50" s="4"/>
    </row>
    <row r="51" spans="1:10" ht="19" customHeight="1">
      <c r="A51" s="50" t="s">
        <v>285</v>
      </c>
      <c r="B51" s="85" t="s">
        <v>304</v>
      </c>
      <c r="C51" s="4"/>
    </row>
    <row r="52" spans="1:10" ht="35.5" customHeight="1">
      <c r="A52" s="50" t="s">
        <v>287</v>
      </c>
      <c r="B52" s="109" t="s">
        <v>318</v>
      </c>
      <c r="C52" s="4"/>
    </row>
    <row r="53" spans="1:10" ht="20.149999999999999" customHeight="1">
      <c r="A53" s="103" t="s">
        <v>29</v>
      </c>
      <c r="B53" s="115" t="s">
        <v>30</v>
      </c>
      <c r="C53" s="116"/>
      <c r="D53" s="116"/>
    </row>
    <row r="54" spans="1:10" ht="33" customHeight="1">
      <c r="A54" s="50" t="s">
        <v>281</v>
      </c>
      <c r="B54" s="87" t="s">
        <v>319</v>
      </c>
    </row>
    <row r="55" spans="1:10" ht="53.5" customHeight="1">
      <c r="A55" s="50" t="s">
        <v>283</v>
      </c>
      <c r="B55" s="87" t="s">
        <v>320</v>
      </c>
    </row>
    <row r="56" spans="1:10" ht="20.149999999999999" customHeight="1">
      <c r="A56" s="50" t="s">
        <v>285</v>
      </c>
      <c r="B56" s="85" t="s">
        <v>304</v>
      </c>
    </row>
    <row r="57" spans="1:10" ht="37" customHeight="1">
      <c r="A57" s="50" t="s">
        <v>287</v>
      </c>
      <c r="B57" s="109" t="s">
        <v>321</v>
      </c>
    </row>
    <row r="58" spans="1:10" ht="20.149999999999999" customHeight="1">
      <c r="A58" s="103" t="s">
        <v>32</v>
      </c>
      <c r="B58" s="115" t="s">
        <v>33</v>
      </c>
      <c r="F58" s="4"/>
      <c r="G58" s="4"/>
      <c r="H58" s="4"/>
      <c r="I58" s="4"/>
      <c r="J58" s="4"/>
    </row>
    <row r="59" spans="1:10" ht="28" customHeight="1">
      <c r="A59" s="50" t="s">
        <v>281</v>
      </c>
      <c r="B59" s="87" t="s">
        <v>322</v>
      </c>
    </row>
    <row r="60" spans="1:10" ht="58.5" customHeight="1">
      <c r="A60" s="50" t="s">
        <v>283</v>
      </c>
      <c r="B60" s="87" t="s">
        <v>323</v>
      </c>
    </row>
    <row r="61" spans="1:10" ht="23.15" customHeight="1">
      <c r="A61" s="50" t="s">
        <v>285</v>
      </c>
      <c r="B61" s="85" t="s">
        <v>304</v>
      </c>
    </row>
    <row r="62" spans="1:10" ht="37.5" customHeight="1">
      <c r="A62" s="50" t="s">
        <v>287</v>
      </c>
      <c r="B62" s="109" t="s">
        <v>324</v>
      </c>
    </row>
    <row r="63" spans="1:10" ht="20.149999999999999" customHeight="1">
      <c r="A63" s="103" t="s">
        <v>35</v>
      </c>
      <c r="B63" s="115" t="s">
        <v>36</v>
      </c>
      <c r="C63" s="4"/>
      <c r="F63" s="82"/>
    </row>
    <row r="64" spans="1:10" ht="33.65" customHeight="1">
      <c r="A64" s="50" t="s">
        <v>281</v>
      </c>
      <c r="B64" s="83" t="s">
        <v>325</v>
      </c>
      <c r="C64" s="4"/>
      <c r="F64" s="4"/>
      <c r="G64" s="4"/>
      <c r="H64" s="4"/>
      <c r="I64" s="4"/>
      <c r="J64" s="4"/>
    </row>
    <row r="65" spans="1:10" ht="49" customHeight="1">
      <c r="A65" s="50" t="s">
        <v>283</v>
      </c>
      <c r="B65" s="83" t="s">
        <v>326</v>
      </c>
      <c r="C65" s="4"/>
      <c r="F65" s="4"/>
      <c r="G65" s="4"/>
      <c r="H65" s="4"/>
      <c r="I65" s="4"/>
      <c r="J65" s="4"/>
    </row>
    <row r="66" spans="1:10" ht="24" customHeight="1">
      <c r="A66" s="50" t="s">
        <v>285</v>
      </c>
      <c r="B66" s="85" t="s">
        <v>304</v>
      </c>
      <c r="C66" s="4"/>
      <c r="F66" s="4"/>
      <c r="G66" s="4"/>
      <c r="H66" s="4"/>
      <c r="I66" s="4"/>
      <c r="J66" s="4"/>
    </row>
    <row r="67" spans="1:10" ht="35.15" customHeight="1">
      <c r="A67" s="50" t="s">
        <v>287</v>
      </c>
      <c r="B67" s="109" t="s">
        <v>311</v>
      </c>
      <c r="C67" s="4"/>
      <c r="F67" s="4"/>
      <c r="G67" s="4"/>
      <c r="H67" s="4"/>
      <c r="I67" s="4"/>
      <c r="J67" s="4"/>
    </row>
    <row r="68" spans="1:10" ht="20.149999999999999" customHeight="1">
      <c r="A68" s="103" t="s">
        <v>2</v>
      </c>
      <c r="B68" s="108" t="s">
        <v>38</v>
      </c>
    </row>
    <row r="69" spans="1:10" ht="20.149999999999999" customHeight="1">
      <c r="A69" s="103" t="s">
        <v>39</v>
      </c>
      <c r="B69" s="115" t="s">
        <v>40</v>
      </c>
    </row>
    <row r="70" spans="1:10" ht="47.15" customHeight="1">
      <c r="A70" s="50" t="s">
        <v>281</v>
      </c>
      <c r="B70" s="87" t="s">
        <v>327</v>
      </c>
      <c r="C70" s="4"/>
      <c r="F70" s="4"/>
      <c r="G70" s="4"/>
      <c r="H70" s="4"/>
      <c r="I70" s="4"/>
      <c r="J70" s="4"/>
    </row>
    <row r="71" spans="1:10" ht="146.15" customHeight="1">
      <c r="A71" s="50" t="s">
        <v>283</v>
      </c>
      <c r="B71" s="83" t="s">
        <v>328</v>
      </c>
      <c r="C71" s="4"/>
      <c r="F71" s="4"/>
      <c r="G71" s="4"/>
      <c r="H71" s="4"/>
      <c r="I71" s="4"/>
      <c r="J71" s="4"/>
    </row>
    <row r="72" spans="1:10" ht="31" customHeight="1">
      <c r="A72" s="50" t="s">
        <v>285</v>
      </c>
      <c r="B72" s="85" t="s">
        <v>304</v>
      </c>
      <c r="C72" s="4"/>
      <c r="F72" s="4"/>
      <c r="G72" s="4"/>
      <c r="H72" s="4"/>
      <c r="I72" s="4"/>
      <c r="J72" s="4"/>
    </row>
    <row r="73" spans="1:10" ht="20.149999999999999" customHeight="1">
      <c r="A73" s="103" t="s">
        <v>42</v>
      </c>
      <c r="B73" s="115" t="s">
        <v>43</v>
      </c>
    </row>
    <row r="74" spans="1:10" ht="28" customHeight="1">
      <c r="A74" s="50" t="s">
        <v>281</v>
      </c>
      <c r="B74" s="87" t="s">
        <v>329</v>
      </c>
    </row>
    <row r="75" spans="1:10" ht="142" customHeight="1">
      <c r="A75" s="50" t="s">
        <v>283</v>
      </c>
      <c r="B75" s="83" t="s">
        <v>330</v>
      </c>
    </row>
    <row r="76" spans="1:10" ht="30" customHeight="1">
      <c r="A76" s="50" t="s">
        <v>285</v>
      </c>
      <c r="B76" s="86" t="s">
        <v>331</v>
      </c>
    </row>
    <row r="77" spans="1:10" ht="20.149999999999999" customHeight="1">
      <c r="A77" s="103" t="s">
        <v>45</v>
      </c>
      <c r="B77" s="115" t="s">
        <v>46</v>
      </c>
    </row>
    <row r="78" spans="1:10" ht="62.15" customHeight="1">
      <c r="A78" s="50" t="s">
        <v>281</v>
      </c>
      <c r="B78" s="83" t="s">
        <v>332</v>
      </c>
    </row>
    <row r="79" spans="1:10" ht="185.15" customHeight="1">
      <c r="A79" s="50" t="s">
        <v>283</v>
      </c>
      <c r="B79" s="83" t="s">
        <v>333</v>
      </c>
    </row>
    <row r="80" spans="1:10" ht="20.5" customHeight="1">
      <c r="A80" s="497" t="s">
        <v>285</v>
      </c>
      <c r="B80" s="85" t="s">
        <v>304</v>
      </c>
      <c r="C80" s="3"/>
    </row>
    <row r="81" spans="1:4" ht="37" customHeight="1">
      <c r="A81" s="497"/>
      <c r="B81" s="86" t="s">
        <v>334</v>
      </c>
      <c r="C81" s="3"/>
    </row>
    <row r="82" spans="1:4" ht="18" customHeight="1">
      <c r="A82" s="103" t="s">
        <v>2</v>
      </c>
      <c r="B82" s="386" t="s">
        <v>200</v>
      </c>
      <c r="C82" s="3"/>
    </row>
    <row r="83" spans="1:4" ht="20.149999999999999" customHeight="1">
      <c r="A83" s="103" t="s">
        <v>49</v>
      </c>
      <c r="B83" s="115" t="s">
        <v>335</v>
      </c>
    </row>
    <row r="84" spans="1:4" ht="42.65" customHeight="1">
      <c r="A84" s="87" t="s">
        <v>281</v>
      </c>
      <c r="B84" s="87" t="s">
        <v>336</v>
      </c>
    </row>
    <row r="85" spans="1:4" ht="170.15" customHeight="1">
      <c r="A85" s="87" t="s">
        <v>283</v>
      </c>
      <c r="B85" s="83" t="s">
        <v>337</v>
      </c>
    </row>
    <row r="86" spans="1:4" ht="14.5" customHeight="1">
      <c r="A86" s="498" t="s">
        <v>285</v>
      </c>
      <c r="B86" s="85" t="s">
        <v>338</v>
      </c>
    </row>
    <row r="87" spans="1:4" ht="19" customHeight="1">
      <c r="A87" s="498"/>
      <c r="B87" s="86" t="s">
        <v>339</v>
      </c>
      <c r="C87" s="36"/>
      <c r="D87" s="3"/>
    </row>
    <row r="88" spans="1:4" ht="29.15" customHeight="1">
      <c r="A88" s="87" t="s">
        <v>340</v>
      </c>
      <c r="B88" s="86" t="s">
        <v>341</v>
      </c>
      <c r="D88" s="3"/>
    </row>
    <row r="89" spans="1:4" ht="20.149999999999999" customHeight="1">
      <c r="A89" s="103" t="s">
        <v>52</v>
      </c>
      <c r="B89" s="115" t="s">
        <v>53</v>
      </c>
    </row>
    <row r="90" spans="1:4" ht="50.25" customHeight="1">
      <c r="A90" s="50" t="s">
        <v>281</v>
      </c>
      <c r="B90" s="87" t="s">
        <v>342</v>
      </c>
    </row>
    <row r="91" spans="1:4" ht="151" customHeight="1">
      <c r="A91" s="50" t="s">
        <v>281</v>
      </c>
      <c r="B91" s="87" t="s">
        <v>343</v>
      </c>
    </row>
    <row r="92" spans="1:4" ht="20.5" customHeight="1">
      <c r="A92" s="496" t="s">
        <v>285</v>
      </c>
      <c r="B92" s="85" t="s">
        <v>338</v>
      </c>
    </row>
    <row r="93" spans="1:4" ht="32.5" customHeight="1">
      <c r="A93" s="496"/>
      <c r="B93" s="86" t="s">
        <v>344</v>
      </c>
      <c r="C93" s="36"/>
    </row>
    <row r="94" spans="1:4" ht="20.149999999999999" customHeight="1">
      <c r="A94" s="103" t="s">
        <v>55</v>
      </c>
      <c r="B94" s="115" t="s">
        <v>345</v>
      </c>
    </row>
    <row r="95" spans="1:4" ht="46" customHeight="1">
      <c r="A95" s="50" t="s">
        <v>281</v>
      </c>
      <c r="B95" s="87" t="s">
        <v>346</v>
      </c>
    </row>
    <row r="96" spans="1:4" ht="155.15" customHeight="1">
      <c r="A96" s="50" t="s">
        <v>283</v>
      </c>
      <c r="B96" s="87" t="s">
        <v>347</v>
      </c>
    </row>
    <row r="97" spans="1:5" ht="27" customHeight="1">
      <c r="A97" s="50" t="s">
        <v>285</v>
      </c>
      <c r="B97" s="86" t="s">
        <v>348</v>
      </c>
    </row>
    <row r="98" spans="1:5" ht="20.149999999999999" customHeight="1">
      <c r="A98" s="103" t="s">
        <v>58</v>
      </c>
      <c r="B98" s="115" t="s">
        <v>59</v>
      </c>
    </row>
    <row r="99" spans="1:5" ht="46.5" customHeight="1">
      <c r="A99" s="50" t="s">
        <v>281</v>
      </c>
      <c r="B99" s="87" t="s">
        <v>349</v>
      </c>
    </row>
    <row r="100" spans="1:5" ht="169" customHeight="1">
      <c r="A100" s="50" t="s">
        <v>283</v>
      </c>
      <c r="B100" s="87" t="s">
        <v>350</v>
      </c>
    </row>
    <row r="101" spans="1:5" ht="33" customHeight="1">
      <c r="A101" s="50" t="s">
        <v>285</v>
      </c>
      <c r="B101" s="86" t="s">
        <v>351</v>
      </c>
    </row>
    <row r="102" spans="1:5" ht="20.149999999999999" customHeight="1">
      <c r="A102" s="103" t="s">
        <v>61</v>
      </c>
      <c r="B102" s="115" t="s">
        <v>352</v>
      </c>
    </row>
    <row r="103" spans="1:5" ht="31" customHeight="1">
      <c r="A103" s="50" t="s">
        <v>281</v>
      </c>
      <c r="B103" s="87" t="s">
        <v>353</v>
      </c>
    </row>
    <row r="104" spans="1:5" ht="122.5" customHeight="1">
      <c r="A104" s="50" t="s">
        <v>283</v>
      </c>
      <c r="B104" s="87" t="s">
        <v>354</v>
      </c>
    </row>
    <row r="105" spans="1:5" ht="30.75" customHeight="1">
      <c r="A105" s="50" t="s">
        <v>285</v>
      </c>
      <c r="B105" s="86" t="s">
        <v>355</v>
      </c>
      <c r="D105" s="75"/>
      <c r="E105" s="3"/>
    </row>
    <row r="106" spans="1:5" ht="18" customHeight="1">
      <c r="A106" s="103" t="s">
        <v>2</v>
      </c>
      <c r="B106" s="108" t="s">
        <v>112</v>
      </c>
      <c r="D106" s="75"/>
    </row>
    <row r="107" spans="1:5" ht="20.149999999999999" customHeight="1">
      <c r="A107" s="103" t="s">
        <v>65</v>
      </c>
      <c r="B107" s="115" t="s">
        <v>356</v>
      </c>
      <c r="D107" s="75"/>
    </row>
    <row r="108" spans="1:5" ht="32.5" customHeight="1">
      <c r="A108" s="50" t="s">
        <v>281</v>
      </c>
      <c r="B108" s="83" t="s">
        <v>357</v>
      </c>
    </row>
    <row r="109" spans="1:5" ht="117" customHeight="1">
      <c r="A109" s="50" t="s">
        <v>283</v>
      </c>
      <c r="B109" s="87" t="s">
        <v>358</v>
      </c>
    </row>
    <row r="110" spans="1:5" ht="27.65" customHeight="1">
      <c r="A110" s="50" t="s">
        <v>285</v>
      </c>
      <c r="B110" s="85" t="s">
        <v>304</v>
      </c>
    </row>
    <row r="111" spans="1:5" ht="35.5" customHeight="1">
      <c r="A111" s="50" t="s">
        <v>287</v>
      </c>
      <c r="B111" s="87" t="s">
        <v>359</v>
      </c>
    </row>
    <row r="112" spans="1:5" ht="20.149999999999999" customHeight="1">
      <c r="A112" s="103" t="s">
        <v>68</v>
      </c>
      <c r="B112" s="115" t="s">
        <v>69</v>
      </c>
    </row>
    <row r="113" spans="1:7" ht="36.65" customHeight="1">
      <c r="A113" s="50" t="s">
        <v>281</v>
      </c>
      <c r="B113" s="87" t="s">
        <v>360</v>
      </c>
    </row>
    <row r="114" spans="1:7" ht="129.65" customHeight="1">
      <c r="A114" s="50" t="s">
        <v>283</v>
      </c>
      <c r="B114" s="87" t="s">
        <v>361</v>
      </c>
    </row>
    <row r="115" spans="1:7" ht="21.65" customHeight="1">
      <c r="A115" s="50" t="s">
        <v>285</v>
      </c>
      <c r="B115" s="85" t="s">
        <v>304</v>
      </c>
    </row>
    <row r="116" spans="1:7" ht="29.15" customHeight="1">
      <c r="A116" s="50" t="s">
        <v>287</v>
      </c>
      <c r="B116" s="87" t="s">
        <v>362</v>
      </c>
    </row>
    <row r="117" spans="1:7" ht="20.149999999999999" customHeight="1">
      <c r="A117" s="103" t="s">
        <v>71</v>
      </c>
      <c r="B117" s="115" t="s">
        <v>363</v>
      </c>
    </row>
    <row r="118" spans="1:7" ht="33" customHeight="1">
      <c r="A118" s="50" t="s">
        <v>281</v>
      </c>
      <c r="B118" s="87" t="s">
        <v>364</v>
      </c>
    </row>
    <row r="119" spans="1:7" ht="74.5" customHeight="1">
      <c r="A119" s="50" t="s">
        <v>283</v>
      </c>
      <c r="B119" s="87" t="s">
        <v>365</v>
      </c>
      <c r="F119" s="80"/>
    </row>
    <row r="120" spans="1:7" ht="27.65" customHeight="1">
      <c r="A120" s="50" t="s">
        <v>285</v>
      </c>
      <c r="B120" s="85" t="s">
        <v>304</v>
      </c>
    </row>
    <row r="121" spans="1:7" ht="25" customHeight="1">
      <c r="A121" s="50" t="s">
        <v>287</v>
      </c>
      <c r="B121" s="86" t="s">
        <v>366</v>
      </c>
    </row>
    <row r="122" spans="1:7" ht="20.149999999999999" customHeight="1">
      <c r="A122" s="103" t="s">
        <v>74</v>
      </c>
      <c r="B122" s="115" t="s">
        <v>367</v>
      </c>
      <c r="C122" s="46"/>
      <c r="D122" s="4"/>
      <c r="E122" s="49"/>
      <c r="F122" s="46"/>
      <c r="G122" s="46"/>
    </row>
    <row r="123" spans="1:7" ht="40.5" customHeight="1">
      <c r="A123" s="50" t="s">
        <v>281</v>
      </c>
      <c r="B123" s="87" t="s">
        <v>368</v>
      </c>
      <c r="E123" s="49"/>
    </row>
    <row r="124" spans="1:7" ht="317.14999999999998" customHeight="1">
      <c r="A124" s="50" t="s">
        <v>283</v>
      </c>
      <c r="B124" s="83" t="s">
        <v>369</v>
      </c>
      <c r="C124" s="46"/>
      <c r="E124" s="46"/>
      <c r="F124" s="46"/>
      <c r="G124" s="46"/>
    </row>
    <row r="125" spans="1:7" ht="30" customHeight="1">
      <c r="A125" s="50" t="s">
        <v>370</v>
      </c>
      <c r="B125" s="86" t="s">
        <v>371</v>
      </c>
      <c r="C125" s="3"/>
      <c r="D125" s="122"/>
      <c r="F125" s="47"/>
    </row>
    <row r="126" spans="1:7" ht="36" customHeight="1">
      <c r="A126" s="50" t="s">
        <v>287</v>
      </c>
      <c r="B126" s="123" t="s">
        <v>372</v>
      </c>
      <c r="C126" s="3"/>
      <c r="D126" s="122"/>
      <c r="F126" s="47"/>
    </row>
    <row r="127" spans="1:7" ht="20.149999999999999" customHeight="1">
      <c r="A127" s="103" t="s">
        <v>77</v>
      </c>
      <c r="B127" s="137" t="s">
        <v>373</v>
      </c>
      <c r="D127" s="121"/>
      <c r="F127" s="47"/>
    </row>
    <row r="128" spans="1:7" ht="46" customHeight="1">
      <c r="A128" s="50" t="s">
        <v>281</v>
      </c>
      <c r="B128" s="83" t="s">
        <v>374</v>
      </c>
      <c r="D128" s="76"/>
    </row>
    <row r="129" spans="1:6" ht="335.5" customHeight="1">
      <c r="A129" s="50" t="s">
        <v>283</v>
      </c>
      <c r="B129" s="88" t="s">
        <v>375</v>
      </c>
      <c r="D129" s="76"/>
    </row>
    <row r="130" spans="1:6" ht="23.15" customHeight="1">
      <c r="A130" s="50" t="s">
        <v>370</v>
      </c>
      <c r="B130" s="86" t="s">
        <v>371</v>
      </c>
      <c r="D130" s="80"/>
    </row>
    <row r="131" spans="1:6" ht="56.15" customHeight="1">
      <c r="A131" s="50" t="s">
        <v>376</v>
      </c>
      <c r="B131" s="123" t="s">
        <v>377</v>
      </c>
      <c r="D131" s="80"/>
    </row>
    <row r="132" spans="1:6" ht="20.149999999999999" customHeight="1">
      <c r="A132" s="103" t="s">
        <v>80</v>
      </c>
      <c r="B132" s="137" t="s">
        <v>378</v>
      </c>
    </row>
    <row r="133" spans="1:6" ht="46.5" customHeight="1">
      <c r="A133" s="50" t="s">
        <v>281</v>
      </c>
      <c r="B133" s="83" t="s">
        <v>379</v>
      </c>
    </row>
    <row r="134" spans="1:6" ht="56.15" customHeight="1">
      <c r="A134" s="50" t="s">
        <v>283</v>
      </c>
      <c r="B134" s="83" t="s">
        <v>380</v>
      </c>
    </row>
    <row r="135" spans="1:6" ht="22.5" customHeight="1">
      <c r="A135" s="50" t="s">
        <v>370</v>
      </c>
      <c r="B135" s="86" t="s">
        <v>371</v>
      </c>
      <c r="D135" s="12"/>
      <c r="F135" s="47"/>
    </row>
    <row r="136" spans="1:6" ht="29">
      <c r="A136" s="50" t="s">
        <v>376</v>
      </c>
      <c r="B136" s="87" t="s">
        <v>381</v>
      </c>
    </row>
  </sheetData>
  <mergeCells count="7">
    <mergeCell ref="A92:A93"/>
    <mergeCell ref="A32:A33"/>
    <mergeCell ref="A80:A81"/>
    <mergeCell ref="A86:A87"/>
    <mergeCell ref="A39:A40"/>
    <mergeCell ref="A34:A35"/>
    <mergeCell ref="A45:A46"/>
  </mergeCells>
  <hyperlinks>
    <hyperlink ref="B6" r:id="rId1" display="Macroencuesta de Violencia contra la Mujer 2019. Ministerio de Igualdad" xr:uid="{971EB82A-C579-4AE9-BAEA-C08B01CE4FB6}"/>
    <hyperlink ref="B34" r:id="rId2" display="Véase notas metodológicas de la medición de la Delegación del Gobierno para la Violencia de Género" xr:uid="{DE440696-B6F4-4AF7-BAAD-D5039F3F0A99}"/>
    <hyperlink ref="B51" r:id="rId3" xr:uid="{C50DEA14-426E-49AA-A150-FFCC476AB3EB}"/>
    <hyperlink ref="B56" r:id="rId4" xr:uid="{E0DAFBDF-6430-476C-A603-0B2085C22279}"/>
    <hyperlink ref="B61" r:id="rId5" xr:uid="{2366A2A1-1DB4-43C9-9D7B-774F90811FFD}"/>
    <hyperlink ref="B66" r:id="rId6" xr:uid="{D42F6143-431D-44E2-8810-39E127FB73EB}"/>
    <hyperlink ref="B39" r:id="rId7" xr:uid="{E8796E67-A59E-4B28-A73D-212324DDECBD}"/>
    <hyperlink ref="B76" r:id="rId8" display="Estadísticas del Sistema VioGen. Ministerio del Interior" xr:uid="{8EED6DB3-EC8F-476C-9DB1-61DAFED2B223}"/>
    <hyperlink ref="B92" r:id="rId9" display="Delegación del Gobierno contra la Violencia de Género. Portal Estadístico" xr:uid="{A0A51F26-9F68-4389-B1C4-FE0888AB27C1}"/>
    <hyperlink ref="B110" r:id="rId10" xr:uid="{933EC541-0DE1-4E6D-8FAE-50CC9973CC6C}"/>
    <hyperlink ref="B115" r:id="rId11" xr:uid="{3D40E90E-4991-431A-8131-42422E1C81AC}"/>
    <hyperlink ref="B120" r:id="rId12" xr:uid="{7EC038A0-E790-46F4-AFF3-007DBDDAFB82}"/>
    <hyperlink ref="B3" location="'1.Gráficas'!A2" display="Mujeres víctimas de violencia física y/o sexual de alguna pareja a lo largo de la vida (% para la Comunidad de Madrid)" xr:uid="{9009AD34-88BF-491B-81BE-C4433D8C1524}"/>
    <hyperlink ref="B8" location="'1.Gráficas'!A2" display="Mujeres víctimas de violencia psicológica emocional de alguna pareja a lo largo de la vida" xr:uid="{70FE2D58-2C9E-43F0-95E8-8D1C04754E3E}"/>
    <hyperlink ref="B13" location="'1.Gráficas'!A2" display="Mujeres víctimas de violencia psicológica de control de alguna pareja a lo largo de la vida" xr:uid="{D680CEE4-623A-42C5-B08B-32FDB5ABA2CF}"/>
    <hyperlink ref="B18" location="'1.Gráficas'!A2" display="Mujeres víctimas de violencia económica de alguna pareja a lo largo de la vida." xr:uid="{9D0FF1E9-26B7-4B62-9657-7A527BBE0027}"/>
    <hyperlink ref="B23" location="'1.Gráficas'!A2" display="Mujeres víctimas de cualquier tipo de violencia de alguna pareja a lo largo de la vida" xr:uid="{7F6C20DA-0E4A-4206-9E7A-F0985F87A3E9}"/>
    <hyperlink ref="B29" location="'1.Gráficas'!A23" display="Feminicidios en el ámbito de la pareja o expareja" xr:uid="{9CDBE8D7-4B6F-4DD9-B3E1-2BBE0583BBCA}"/>
    <hyperlink ref="B53" location="'1.Gráficas'!A107" display="Feminicidios según convivencia de víctima y agresor" xr:uid="{35852A15-70BF-4FDB-88C0-DA117FD3670E}"/>
    <hyperlink ref="B58" location="'1.Gráficas'!A110" display="Feminicidios según edad de la víctima" xr:uid="{349CE543-24D8-4A2F-A77F-B22A4A420497}"/>
    <hyperlink ref="B63" location="'1.Gráficas'!A150" display="Feminicidios según lugar de nacimiento de la víctima" xr:uid="{8505985A-7CF6-418F-B5FF-BDEF791FFDD4}"/>
    <hyperlink ref="B36" location="'1.Gráficas'!A45" display="Menores huérfanos por feminicidios en el ámbito de la pareja o expareja" xr:uid="{9A49C35C-44DF-4D5E-8CFA-DF6E83B303DF}"/>
    <hyperlink ref="B69" location="'1.Gráficas'!A176" display="Casos en el Sistema de seguimiento integral de violencia de género (VioGén)" xr:uid="{E7AD268E-E4AF-4A17-B38A-8B22B5F98366}"/>
    <hyperlink ref="B72" r:id="rId13" xr:uid="{1F9EEBF2-D8DF-48E9-BEC5-CA02C35129A6}"/>
    <hyperlink ref="B73" location="'1.Gráficas'!A196" display="Casos en VioGen con menores en riesgo" xr:uid="{BB01A3AD-B7E6-4025-A3BF-EF024412BF33}"/>
    <hyperlink ref="B77" location="'1.Gráficas'!A213" display="Denuncias por violencia de género" xr:uid="{369A6618-06A3-4EE8-AE2E-351B5DF83BBF}"/>
    <hyperlink ref="B81" r:id="rId14" display="La Violencia sobre la mujer en la estadística judicial. Series anuales. Denuncias y renuncias - Violencia sobre la Mujer Juzgados por Partido Judicial" xr:uid="{E4D7F382-E911-447E-9AD5-D14D3A2254CF}"/>
    <hyperlink ref="B83" location="'1.Gráficas'!A239" display="Órdenes de protección incoadas por Partidos Judiciales según origen" xr:uid="{F0786FE2-4A0A-4EAE-9665-9783C31BE9DF}"/>
    <hyperlink ref="B89" location="'1.Gráficas'!A275" display="Órdenes de protección a víctimas de violencia de género adoptadas y denegadas" xr:uid="{26F6442C-3AF9-47BF-9772-AC27EB58DBDB}"/>
    <hyperlink ref="B93" r:id="rId15" display=" Memoria La Violencia sobre la mujer  en la Estadística Judicial. Consejo General del Poder Judicial (CGPJ). Explotación estadística del Instituto de Estadística de la CAM (IECAM)" xr:uid="{37009D75-AA6D-4187-BD15-E817CE85910F}"/>
    <hyperlink ref="B94" location="'1.Gráficas'!A286" display="Órdenes de protección de mujeres según mayoría de edad y nacionalidad de la víctima." xr:uid="{DB697172-FAFE-41AB-BC34-682951F833CD}"/>
    <hyperlink ref="B97" r:id="rId16" display=" Memoria La Violencia sobre la mujer  en la Estadística Judicial. Consejo General del Poder Judicial (CGPJ). Explotación estadística del Instituto de Estadística de la CAM (IECAM)" xr:uid="{51B8D160-04AE-4347-9075-B26F87C3E729}"/>
    <hyperlink ref="B98" location="'1.Gráficas'!A306" display="Órdenes de protección a víctimas de violencia de género según la nacionalidad del denunciado" xr:uid="{E93EBA99-AC09-4A14-98A5-9ACE37207B79}"/>
    <hyperlink ref="B101" r:id="rId17" display=" Memoria La Violencia sobre la mujer  en la Estadística Judicial. Consejo General del Poder Judicial (CGPJ). Explotación estadística del Instituto de Estadística de la CAM (IECAM)" xr:uid="{99F36F56-7979-4AA9-8BD7-091346A71052}"/>
    <hyperlink ref="B102" location="'1.Gráficas'!A328" display="Órdenes de protección por relación víctima y denunciado. Partido Judicial de Madrid" xr:uid="{8B073DE4-5838-450F-98D0-A2AA34333DB2}"/>
    <hyperlink ref="B105" r:id="rId18" display="Consejo General del Poder Judicial. La Violencia sobre la mujer en la estadística judicial. Series anuales. Violencia sobre la Mujer Juzgados por Partido Judicial" xr:uid="{F58A3C67-F4D6-4A8B-A2FA-85E9CAF28625}"/>
    <hyperlink ref="B107" location="'1.Gráficas'!A349" display="Consultas pertinentes sobre violencia de  género en pareja o expareja atendidas en el servicio 016 " xr:uid="{1ABF182F-2AC0-4DD7-A2E1-E6B2BD550DCB}"/>
    <hyperlink ref="B88" r:id="rId19" display="Orden de protección. Delegación del Gobierno contra la violencia de género (DGVG) (Ministerio de Igualdad)" xr:uid="{2AFA6717-3D14-497F-BFF3-C7379AFE4ADC}"/>
    <hyperlink ref="B11" r:id="rId20" display="Macroencuesta de Violencia contra la Mujer 2019. Ministerio de Igualdad" xr:uid="{96F35CC7-FB17-4D43-AB12-306E501A9F98}"/>
    <hyperlink ref="B16" r:id="rId21" display="Macroencuesta de Violencia contra la Mujer 2019. Ministerio de Igualdad" xr:uid="{C43F4DF3-9B1A-400F-B240-DA00CD4623CB}"/>
    <hyperlink ref="B21" r:id="rId22" display="Macroencuesta de Violencia contra la Mujer 2019. Ministerio de Igualdad" xr:uid="{80E7574F-2FBB-4429-B85B-4D10C82E0924}"/>
    <hyperlink ref="B26" r:id="rId23" display="Macroencuesta de Violencia contra la Mujer 2019. Ministerio de Igualdad" xr:uid="{691F7E8D-F580-483B-A62E-D2251732D986}"/>
    <hyperlink ref="B112" location="'1.Gráficas'!A371" display="Usuarias activas en el Servicio ATENPRO" xr:uid="{D1F7C760-48DE-491D-9270-DA62149E3D9C}"/>
    <hyperlink ref="B121" r:id="rId24" display="Más información sobre este sistema de seguimiento" xr:uid="{E21A9EC3-48F9-4CBB-AC66-DE5980F4446D}"/>
    <hyperlink ref="B117" location="'1.Gráficas'!A393" display="Dispositivos electrónicos de seguimiento de las prohibiciones de aproximación de víctimas de violencia de género activos. " xr:uid="{2892D65C-0C17-4C4F-8B60-4E3B2AFB1D97}"/>
    <hyperlink ref="B125" r:id="rId25" xr:uid="{46978DE5-2EC2-40BE-8ED4-3C6B5D4F7D44}"/>
    <hyperlink ref="B130" r:id="rId26" xr:uid="{0E139123-8A2B-484A-BD5C-7095F5F14A88}"/>
    <hyperlink ref="B135" r:id="rId27" xr:uid="{882758E2-C138-4825-963C-4E989ED67A7A}"/>
    <hyperlink ref="B32" r:id="rId28" xr:uid="{CF92B675-EB30-4DFF-B948-4C7A33AC3AA5}"/>
    <hyperlink ref="B33" r:id="rId29" xr:uid="{91E55DA0-E619-422F-9C6A-EB094B942D5B}"/>
    <hyperlink ref="B42" location="'1.Gráficas'!A64" display="Menores víctimas mortales por violencia de género en el ámbito de la pareja o expareja" xr:uid="{AA4684EA-92AC-4A2B-BE19-F00212EA7580}"/>
    <hyperlink ref="B45" r:id="rId30" xr:uid="{9AF03A6E-96D4-4F9C-BAD0-8A5082AC1B05}"/>
    <hyperlink ref="B46" r:id="rId31" xr:uid="{85694993-3453-479E-A823-3C34D07AFA4A}"/>
    <hyperlink ref="B80" r:id="rId32" xr:uid="{48EEC498-3BA6-4A08-A332-13F2F5E7001E}"/>
    <hyperlink ref="B48" location="'1.Gráficas'!A84" display="Feminicidios según existencia de denuncia previa al agresor" xr:uid="{5DDD504F-BB5B-494F-B520-26B85A9C3032}"/>
    <hyperlink ref="B40" r:id="rId33" xr:uid="{BE929716-7C71-4CF1-9003-98B81C1F254C}"/>
    <hyperlink ref="B86" r:id="rId34" display="Delegación del Gobierno contra la Violencia de Género. Portal Estadístico" xr:uid="{D241D3C3-3D35-415A-9E30-C6829495DF7F}"/>
    <hyperlink ref="B87" r:id="rId35" display=" Memoria La Violencia sobre la mujer  en la Estadística Judicial. Consejo General del Poder Judicial (CGPJ). Explotación estadística del Instituto de Estadística de la CAM (IECAM)" xr:uid="{871824E6-0E44-4F4C-82D3-DAD1D6B4055D}"/>
    <hyperlink ref="B122" location="'1.Gráficas'!A414" display="Mujeres atendidas en la Red municipal contra la violencia de género en pareja/expareja." xr:uid="{F2A6557C-DFF1-41B3-BE65-6C02FCC12A50}"/>
    <hyperlink ref="B127" location="'1.Gráficas'!A437" display="Mujeres atendidas los Puntos Municipales del Observatorio Regional de Violencia de género." xr:uid="{97964548-06A9-4A60-97C2-E3CC60B96119}"/>
    <hyperlink ref="B132" location="'1.Gráficas'!A459" display="Menores atendidos/as en la Red municipal contra la violencia de género en pareja / expareja" xr:uid="{8865ED88-7559-4557-B25E-221A8B9CB5FF}"/>
  </hyperlinks>
  <pageMargins left="0.7" right="0.7" top="0.75" bottom="0.75" header="0.3" footer="0.3"/>
  <pageSetup paperSize="9" orientation="portrait" r:id="rId3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FF1F1-F6C3-48C8-9F35-5ABF6044A6B3}">
  <sheetPr>
    <tabColor theme="7" tint="0.79998168889431442"/>
  </sheetPr>
  <dimension ref="A1:BY1767"/>
  <sheetViews>
    <sheetView topLeftCell="B1" zoomScale="50" zoomScaleNormal="50" workbookViewId="0">
      <selection activeCell="S122" sqref="S122"/>
    </sheetView>
  </sheetViews>
  <sheetFormatPr baseColWidth="10" defaultColWidth="11.453125" defaultRowHeight="14.5"/>
  <cols>
    <col min="1" max="1" width="22.54296875" style="15" customWidth="1"/>
    <col min="2" max="2" width="39.1796875" style="19" customWidth="1"/>
    <col min="3" max="3" width="20.7265625" style="139" customWidth="1"/>
    <col min="4" max="4" width="49.54296875" style="17" customWidth="1"/>
    <col min="5" max="13" width="11.453125" style="27"/>
    <col min="14" max="14" width="12.54296875" style="27" customWidth="1"/>
    <col min="15" max="17" width="11.453125" style="27"/>
    <col min="18" max="18" width="12.81640625" style="27" bestFit="1" customWidth="1"/>
    <col min="19" max="19" width="33.36328125" style="15" customWidth="1"/>
    <col min="20" max="20" width="16.81640625" style="15" customWidth="1"/>
    <col min="21" max="21" width="21.08984375" style="15" customWidth="1"/>
    <col min="22" max="22" width="17.81640625" style="15" customWidth="1"/>
    <col min="23" max="16384" width="11.453125" style="15"/>
  </cols>
  <sheetData>
    <row r="1" spans="1:77" ht="32.15" customHeight="1">
      <c r="A1" s="147" t="s">
        <v>83</v>
      </c>
      <c r="B1" s="147"/>
      <c r="C1" s="150"/>
      <c r="D1" s="147"/>
      <c r="E1" s="147"/>
      <c r="F1" s="147"/>
      <c r="G1" s="147"/>
      <c r="H1" s="89"/>
      <c r="I1" s="89"/>
      <c r="J1" s="89"/>
      <c r="K1" s="89"/>
      <c r="L1" s="89"/>
      <c r="M1" s="89"/>
      <c r="N1" s="89"/>
      <c r="O1" s="89"/>
      <c r="P1" s="89"/>
      <c r="Q1" s="89"/>
      <c r="R1" s="89"/>
    </row>
    <row r="2" spans="1:77" s="93" customFormat="1" ht="20.149999999999999" customHeight="1">
      <c r="A2" s="152" t="s">
        <v>2</v>
      </c>
      <c r="B2" s="240" t="s">
        <v>4</v>
      </c>
      <c r="C2" s="240" t="s">
        <v>382</v>
      </c>
      <c r="D2" s="305"/>
      <c r="E2" s="305">
        <v>2010</v>
      </c>
      <c r="F2" s="111">
        <v>2011</v>
      </c>
      <c r="G2" s="111">
        <v>2012</v>
      </c>
      <c r="H2" s="111">
        <v>2013</v>
      </c>
      <c r="I2" s="111">
        <v>2014</v>
      </c>
      <c r="J2" s="111">
        <v>2015</v>
      </c>
      <c r="K2" s="111">
        <v>2016</v>
      </c>
      <c r="L2" s="111">
        <v>2017</v>
      </c>
      <c r="M2" s="111">
        <v>2018</v>
      </c>
      <c r="N2" s="111">
        <v>2019</v>
      </c>
      <c r="O2" s="111">
        <v>2020</v>
      </c>
      <c r="P2" s="111">
        <v>2021</v>
      </c>
      <c r="Q2" s="111">
        <v>2022</v>
      </c>
      <c r="R2" s="111">
        <v>2023</v>
      </c>
    </row>
    <row r="3" spans="1:77" s="16" customFormat="1" ht="29.15" customHeight="1">
      <c r="A3" s="508" t="s">
        <v>8</v>
      </c>
      <c r="B3" s="510" t="s">
        <v>383</v>
      </c>
      <c r="C3" s="507" t="s">
        <v>141</v>
      </c>
      <c r="D3" s="306" t="s">
        <v>384</v>
      </c>
      <c r="E3" s="200"/>
      <c r="F3" s="200"/>
      <c r="G3" s="200"/>
      <c r="H3" s="200"/>
      <c r="I3" s="246"/>
      <c r="J3" s="200"/>
      <c r="K3" s="200"/>
      <c r="L3" s="200"/>
      <c r="M3" s="200"/>
      <c r="N3" s="195">
        <v>8.8999999999999996E-2</v>
      </c>
      <c r="O3" s="200"/>
      <c r="P3" s="200"/>
      <c r="Q3" s="200"/>
      <c r="R3" s="200"/>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row>
    <row r="4" spans="1:77" s="16" customFormat="1" ht="27" customHeight="1">
      <c r="A4" s="508"/>
      <c r="B4" s="510"/>
      <c r="C4" s="482"/>
      <c r="D4" s="247" t="s">
        <v>385</v>
      </c>
      <c r="E4" s="200"/>
      <c r="F4" s="200"/>
      <c r="G4" s="200"/>
      <c r="H4" s="200"/>
      <c r="I4" s="248"/>
      <c r="J4" s="200"/>
      <c r="K4" s="200"/>
      <c r="L4" s="200"/>
      <c r="M4" s="200"/>
      <c r="N4" s="198">
        <v>258275.24100000001</v>
      </c>
      <c r="O4" s="200"/>
      <c r="P4" s="200"/>
      <c r="Q4" s="200"/>
      <c r="R4" s="200"/>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row>
    <row r="5" spans="1:77" s="84" customFormat="1" ht="18" customHeight="1">
      <c r="A5" s="508"/>
      <c r="B5" s="111" t="s">
        <v>4</v>
      </c>
      <c r="C5" s="240" t="s">
        <v>382</v>
      </c>
      <c r="D5" s="305"/>
      <c r="E5" s="111">
        <v>2010</v>
      </c>
      <c r="F5" s="111">
        <v>2011</v>
      </c>
      <c r="G5" s="111">
        <v>2012</v>
      </c>
      <c r="H5" s="111">
        <v>2013</v>
      </c>
      <c r="I5" s="111">
        <v>2014</v>
      </c>
      <c r="J5" s="111">
        <v>2015</v>
      </c>
      <c r="K5" s="111">
        <v>2016</v>
      </c>
      <c r="L5" s="111">
        <v>2017</v>
      </c>
      <c r="M5" s="111">
        <v>2018</v>
      </c>
      <c r="N5" s="111">
        <v>2019</v>
      </c>
      <c r="O5" s="111">
        <v>2020</v>
      </c>
      <c r="P5" s="111">
        <v>2021</v>
      </c>
      <c r="Q5" s="111">
        <v>2022</v>
      </c>
      <c r="R5" s="111">
        <v>2023</v>
      </c>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row>
    <row r="6" spans="1:77" s="17" customFormat="1" ht="18" customHeight="1">
      <c r="A6" s="508"/>
      <c r="B6" s="486" t="s">
        <v>386</v>
      </c>
      <c r="C6" s="482" t="s">
        <v>141</v>
      </c>
      <c r="D6" s="193" t="s">
        <v>384</v>
      </c>
      <c r="E6" s="199"/>
      <c r="F6" s="199"/>
      <c r="G6" s="199"/>
      <c r="H6" s="199"/>
      <c r="I6" s="199"/>
      <c r="J6" s="199"/>
      <c r="K6" s="199"/>
      <c r="L6" s="199"/>
      <c r="M6" s="199"/>
      <c r="N6" s="195">
        <v>0.47799999999999998</v>
      </c>
      <c r="O6" s="199"/>
      <c r="P6" s="199"/>
      <c r="Q6" s="199"/>
      <c r="R6" s="199"/>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row>
    <row r="7" spans="1:77" s="17" customFormat="1" ht="18" customHeight="1">
      <c r="A7" s="508"/>
      <c r="B7" s="486"/>
      <c r="C7" s="482"/>
      <c r="D7" s="193" t="s">
        <v>385</v>
      </c>
      <c r="E7" s="199"/>
      <c r="F7" s="199"/>
      <c r="G7" s="199"/>
      <c r="H7" s="199"/>
      <c r="I7" s="199"/>
      <c r="J7" s="199"/>
      <c r="K7" s="199"/>
      <c r="L7" s="199"/>
      <c r="M7" s="199"/>
      <c r="N7" s="198">
        <v>1387141.1819999998</v>
      </c>
      <c r="O7" s="199"/>
      <c r="P7" s="199"/>
      <c r="Q7" s="199"/>
      <c r="R7" s="199"/>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row>
    <row r="8" spans="1:77" s="94" customFormat="1" ht="18" customHeight="1">
      <c r="A8" s="508"/>
      <c r="B8" s="111" t="s">
        <v>4</v>
      </c>
      <c r="C8" s="240" t="s">
        <v>382</v>
      </c>
      <c r="D8" s="305"/>
      <c r="E8" s="111">
        <v>2010</v>
      </c>
      <c r="F8" s="111">
        <v>2011</v>
      </c>
      <c r="G8" s="111">
        <v>2012</v>
      </c>
      <c r="H8" s="111">
        <v>2013</v>
      </c>
      <c r="I8" s="111">
        <v>2014</v>
      </c>
      <c r="J8" s="111">
        <v>2015</v>
      </c>
      <c r="K8" s="111">
        <v>2016</v>
      </c>
      <c r="L8" s="111">
        <v>2017</v>
      </c>
      <c r="M8" s="111">
        <v>2018</v>
      </c>
      <c r="N8" s="111">
        <v>2019</v>
      </c>
      <c r="O8" s="111">
        <v>2020</v>
      </c>
      <c r="P8" s="111">
        <v>2021</v>
      </c>
      <c r="Q8" s="111">
        <v>2022</v>
      </c>
      <c r="R8" s="111" t="s">
        <v>387</v>
      </c>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row>
    <row r="9" spans="1:77" s="16" customFormat="1" ht="18" customHeight="1">
      <c r="A9" s="508"/>
      <c r="B9" s="486" t="s">
        <v>388</v>
      </c>
      <c r="C9" s="482" t="s">
        <v>141</v>
      </c>
      <c r="D9" s="249" t="s">
        <v>389</v>
      </c>
      <c r="E9" s="250">
        <v>1339</v>
      </c>
      <c r="F9" s="250">
        <v>1443</v>
      </c>
      <c r="G9" s="250">
        <v>1310</v>
      </c>
      <c r="H9" s="250">
        <v>1320</v>
      </c>
      <c r="I9" s="250">
        <v>1401</v>
      </c>
      <c r="J9" s="250">
        <v>1415</v>
      </c>
      <c r="K9" s="250">
        <v>1551</v>
      </c>
      <c r="L9" s="250">
        <v>1776</v>
      </c>
      <c r="M9" s="250">
        <v>2014</v>
      </c>
      <c r="N9" s="250">
        <v>2215</v>
      </c>
      <c r="O9" s="250">
        <v>1976</v>
      </c>
      <c r="P9" s="250">
        <v>2420</v>
      </c>
      <c r="Q9" s="250">
        <v>2663</v>
      </c>
      <c r="R9" s="250">
        <f>R10+R11+R12+R13+R14</f>
        <v>3066</v>
      </c>
      <c r="S9" s="463"/>
      <c r="T9" s="117">
        <f>113/R9</f>
        <v>3.6855838225701237E-2</v>
      </c>
    </row>
    <row r="10" spans="1:77" s="16" customFormat="1" ht="18" customHeight="1">
      <c r="A10" s="508"/>
      <c r="B10" s="486"/>
      <c r="C10" s="482"/>
      <c r="D10" s="251" t="s">
        <v>390</v>
      </c>
      <c r="E10" s="252">
        <v>708</v>
      </c>
      <c r="F10" s="252">
        <v>799</v>
      </c>
      <c r="G10" s="252">
        <v>750</v>
      </c>
      <c r="H10" s="252">
        <v>710</v>
      </c>
      <c r="I10" s="252">
        <v>752</v>
      </c>
      <c r="J10" s="252">
        <v>770</v>
      </c>
      <c r="K10" s="252">
        <v>864</v>
      </c>
      <c r="L10" s="252">
        <v>977</v>
      </c>
      <c r="M10" s="252">
        <v>1172</v>
      </c>
      <c r="N10" s="252">
        <v>1292</v>
      </c>
      <c r="O10" s="252">
        <v>1084</v>
      </c>
      <c r="P10" s="252">
        <v>1390</v>
      </c>
      <c r="Q10" s="252">
        <v>1578</v>
      </c>
      <c r="R10" s="252">
        <v>1804</v>
      </c>
      <c r="S10" s="117"/>
    </row>
    <row r="11" spans="1:77" s="16" customFormat="1" ht="18" customHeight="1">
      <c r="A11" s="508"/>
      <c r="B11" s="486"/>
      <c r="C11" s="482"/>
      <c r="D11" s="251" t="s">
        <v>391</v>
      </c>
      <c r="E11" s="252">
        <v>298</v>
      </c>
      <c r="F11" s="252">
        <v>306</v>
      </c>
      <c r="G11" s="252">
        <v>273</v>
      </c>
      <c r="H11" s="252">
        <v>267</v>
      </c>
      <c r="I11" s="252">
        <v>296</v>
      </c>
      <c r="J11" s="252">
        <v>284</v>
      </c>
      <c r="K11" s="252">
        <v>302</v>
      </c>
      <c r="L11" s="252">
        <v>368</v>
      </c>
      <c r="M11" s="252">
        <v>408</v>
      </c>
      <c r="N11" s="252">
        <v>455</v>
      </c>
      <c r="O11" s="252">
        <v>473</v>
      </c>
      <c r="P11" s="252">
        <v>538</v>
      </c>
      <c r="Q11" s="252">
        <v>613</v>
      </c>
      <c r="R11" s="252">
        <v>649</v>
      </c>
      <c r="S11" s="117"/>
    </row>
    <row r="12" spans="1:77" s="16" customFormat="1" ht="18" customHeight="1">
      <c r="A12" s="508"/>
      <c r="B12" s="486"/>
      <c r="C12" s="482"/>
      <c r="D12" s="251" t="s">
        <v>392</v>
      </c>
      <c r="E12" s="252">
        <v>29</v>
      </c>
      <c r="F12" s="252">
        <v>16</v>
      </c>
      <c r="G12" s="252">
        <v>29</v>
      </c>
      <c r="H12" s="252">
        <v>46</v>
      </c>
      <c r="I12" s="252">
        <v>41</v>
      </c>
      <c r="J12" s="252">
        <v>47</v>
      </c>
      <c r="K12" s="252">
        <v>63</v>
      </c>
      <c r="L12" s="252">
        <v>57</v>
      </c>
      <c r="M12" s="252">
        <v>45</v>
      </c>
      <c r="N12" s="252">
        <v>55</v>
      </c>
      <c r="O12" s="252">
        <v>46</v>
      </c>
      <c r="P12" s="252">
        <v>46</v>
      </c>
      <c r="Q12" s="252">
        <v>43</v>
      </c>
      <c r="R12" s="252">
        <v>50</v>
      </c>
      <c r="S12" s="117"/>
    </row>
    <row r="13" spans="1:77" s="16" customFormat="1" ht="18" customHeight="1">
      <c r="A13" s="508"/>
      <c r="B13" s="486"/>
      <c r="C13" s="482"/>
      <c r="D13" s="251" t="s">
        <v>393</v>
      </c>
      <c r="E13" s="252">
        <v>90</v>
      </c>
      <c r="F13" s="252">
        <v>91</v>
      </c>
      <c r="G13" s="252">
        <v>67</v>
      </c>
      <c r="H13" s="252">
        <v>67</v>
      </c>
      <c r="I13" s="252">
        <v>73</v>
      </c>
      <c r="J13" s="252">
        <v>87</v>
      </c>
      <c r="K13" s="252">
        <v>55</v>
      </c>
      <c r="L13" s="252">
        <v>94</v>
      </c>
      <c r="M13" s="252">
        <v>99</v>
      </c>
      <c r="N13" s="252">
        <v>108</v>
      </c>
      <c r="O13" s="252">
        <v>95</v>
      </c>
      <c r="P13" s="252">
        <v>104</v>
      </c>
      <c r="Q13" s="252">
        <v>88</v>
      </c>
      <c r="R13" s="252">
        <v>135</v>
      </c>
      <c r="S13" s="117"/>
    </row>
    <row r="14" spans="1:77" s="16" customFormat="1" ht="18" customHeight="1">
      <c r="A14" s="508"/>
      <c r="B14" s="486"/>
      <c r="C14" s="482"/>
      <c r="D14" s="251" t="s">
        <v>394</v>
      </c>
      <c r="E14" s="252">
        <v>214</v>
      </c>
      <c r="F14" s="252">
        <v>231</v>
      </c>
      <c r="G14" s="252">
        <v>191</v>
      </c>
      <c r="H14" s="252">
        <v>230</v>
      </c>
      <c r="I14" s="252">
        <v>239</v>
      </c>
      <c r="J14" s="252">
        <v>227</v>
      </c>
      <c r="K14" s="252">
        <v>267</v>
      </c>
      <c r="L14" s="252">
        <v>280</v>
      </c>
      <c r="M14" s="252">
        <v>290</v>
      </c>
      <c r="N14" s="252">
        <v>305</v>
      </c>
      <c r="O14" s="252">
        <v>278</v>
      </c>
      <c r="P14" s="252">
        <v>342</v>
      </c>
      <c r="Q14" s="252">
        <v>341</v>
      </c>
      <c r="R14" s="252">
        <v>428</v>
      </c>
      <c r="S14" s="117"/>
    </row>
    <row r="15" spans="1:77" s="16" customFormat="1" ht="18" customHeight="1">
      <c r="A15" s="508"/>
      <c r="B15" s="486"/>
      <c r="C15" s="482"/>
      <c r="D15" s="253" t="s">
        <v>395</v>
      </c>
      <c r="E15" s="254">
        <v>1</v>
      </c>
      <c r="F15" s="254">
        <v>1</v>
      </c>
      <c r="G15" s="254">
        <v>1</v>
      </c>
      <c r="H15" s="254">
        <v>1</v>
      </c>
      <c r="I15" s="254">
        <v>1</v>
      </c>
      <c r="J15" s="254">
        <v>1</v>
      </c>
      <c r="K15" s="254">
        <v>1</v>
      </c>
      <c r="L15" s="254">
        <v>1</v>
      </c>
      <c r="M15" s="254">
        <v>1</v>
      </c>
      <c r="N15" s="254">
        <v>1</v>
      </c>
      <c r="O15" s="254">
        <v>1</v>
      </c>
      <c r="P15" s="254">
        <v>1</v>
      </c>
      <c r="Q15" s="254">
        <v>1</v>
      </c>
      <c r="R15" s="254">
        <v>1</v>
      </c>
    </row>
    <row r="16" spans="1:77" ht="18" customHeight="1">
      <c r="A16" s="508"/>
      <c r="B16" s="486"/>
      <c r="C16" s="482"/>
      <c r="D16" s="255" t="s">
        <v>390</v>
      </c>
      <c r="E16" s="257">
        <f t="shared" ref="E16:Q16" si="0">(E10*E15)/E9</f>
        <v>0.52875280059746077</v>
      </c>
      <c r="F16" s="257">
        <f t="shared" si="0"/>
        <v>0.55370755370755376</v>
      </c>
      <c r="G16" s="257">
        <f t="shared" si="0"/>
        <v>0.5725190839694656</v>
      </c>
      <c r="H16" s="257">
        <f t="shared" si="0"/>
        <v>0.53787878787878785</v>
      </c>
      <c r="I16" s="257">
        <f t="shared" si="0"/>
        <v>0.53675945753033549</v>
      </c>
      <c r="J16" s="257">
        <f t="shared" si="0"/>
        <v>0.54416961130742048</v>
      </c>
      <c r="K16" s="257">
        <f t="shared" si="0"/>
        <v>0.55705996131528046</v>
      </c>
      <c r="L16" s="257">
        <f t="shared" si="0"/>
        <v>0.55011261261261257</v>
      </c>
      <c r="M16" s="257">
        <f t="shared" si="0"/>
        <v>0.58192651439920551</v>
      </c>
      <c r="N16" s="257">
        <f t="shared" si="0"/>
        <v>0.58329571106094813</v>
      </c>
      <c r="O16" s="257">
        <f t="shared" si="0"/>
        <v>0.54858299595141702</v>
      </c>
      <c r="P16" s="257">
        <f t="shared" si="0"/>
        <v>0.57438016528925617</v>
      </c>
      <c r="Q16" s="257">
        <f t="shared" si="0"/>
        <v>0.59256477656778073</v>
      </c>
      <c r="R16" s="257">
        <f>R10*R15/R9</f>
        <v>0.58838878016960205</v>
      </c>
      <c r="S16" s="45"/>
    </row>
    <row r="17" spans="1:35" ht="18" customHeight="1">
      <c r="A17" s="508"/>
      <c r="B17" s="486"/>
      <c r="C17" s="482"/>
      <c r="D17" s="256" t="s">
        <v>391</v>
      </c>
      <c r="E17" s="257">
        <f t="shared" ref="E17:Q17" si="1">(E11*E15)/E9</f>
        <v>0.22255414488424197</v>
      </c>
      <c r="F17" s="257">
        <f t="shared" si="1"/>
        <v>0.21205821205821207</v>
      </c>
      <c r="G17" s="257">
        <f t="shared" si="1"/>
        <v>0.2083969465648855</v>
      </c>
      <c r="H17" s="257">
        <f t="shared" si="1"/>
        <v>0.20227272727272727</v>
      </c>
      <c r="I17" s="257">
        <f t="shared" si="1"/>
        <v>0.21127765881513205</v>
      </c>
      <c r="J17" s="257">
        <f t="shared" si="1"/>
        <v>0.20070671378091873</v>
      </c>
      <c r="K17" s="257">
        <f t="shared" si="1"/>
        <v>0.19471308833010961</v>
      </c>
      <c r="L17" s="257">
        <f t="shared" si="1"/>
        <v>0.2072072072072072</v>
      </c>
      <c r="M17" s="257">
        <f t="shared" si="1"/>
        <v>0.20258192651439921</v>
      </c>
      <c r="N17" s="257">
        <f t="shared" si="1"/>
        <v>0.2054176072234763</v>
      </c>
      <c r="O17" s="257">
        <f t="shared" si="1"/>
        <v>0.23937246963562753</v>
      </c>
      <c r="P17" s="257">
        <f t="shared" si="1"/>
        <v>0.22231404958677686</v>
      </c>
      <c r="Q17" s="257">
        <f t="shared" si="1"/>
        <v>0.23019151333082988</v>
      </c>
      <c r="R17" s="257">
        <f>(R11*R15)/R9</f>
        <v>0.21167645140247879</v>
      </c>
      <c r="S17" s="45"/>
    </row>
    <row r="18" spans="1:35" ht="18" customHeight="1">
      <c r="A18" s="508"/>
      <c r="B18" s="486"/>
      <c r="C18" s="482"/>
      <c r="D18" s="256" t="s">
        <v>392</v>
      </c>
      <c r="E18" s="257">
        <f t="shared" ref="E18:Q18" si="2">(E12*E15)/E9</f>
        <v>2.1657953696788648E-2</v>
      </c>
      <c r="F18" s="257">
        <f t="shared" si="2"/>
        <v>1.1088011088011088E-2</v>
      </c>
      <c r="G18" s="257">
        <f t="shared" si="2"/>
        <v>2.2137404580152672E-2</v>
      </c>
      <c r="H18" s="257">
        <f t="shared" si="2"/>
        <v>3.4848484848484851E-2</v>
      </c>
      <c r="I18" s="257">
        <f t="shared" si="2"/>
        <v>2.9264810849393291E-2</v>
      </c>
      <c r="J18" s="257">
        <f t="shared" si="2"/>
        <v>3.3215547703180213E-2</v>
      </c>
      <c r="K18" s="257">
        <f t="shared" si="2"/>
        <v>4.0618955512572531E-2</v>
      </c>
      <c r="L18" s="257">
        <f t="shared" si="2"/>
        <v>3.2094594594594593E-2</v>
      </c>
      <c r="M18" s="257">
        <f t="shared" si="2"/>
        <v>2.2343594836146972E-2</v>
      </c>
      <c r="N18" s="257">
        <f t="shared" si="2"/>
        <v>2.4830699774266364E-2</v>
      </c>
      <c r="O18" s="257">
        <f t="shared" si="2"/>
        <v>2.3279352226720649E-2</v>
      </c>
      <c r="P18" s="257">
        <f t="shared" si="2"/>
        <v>1.9008264462809916E-2</v>
      </c>
      <c r="Q18" s="257">
        <f t="shared" si="2"/>
        <v>1.6147202403304545E-2</v>
      </c>
      <c r="R18" s="257">
        <f t="shared" ref="R18:R20" si="3">(R12*R16)/R10</f>
        <v>1.6307893020221786E-2</v>
      </c>
      <c r="S18" s="45"/>
      <c r="T18" s="16"/>
      <c r="U18" s="16"/>
      <c r="V18" s="16"/>
      <c r="W18" s="16"/>
      <c r="X18" s="16"/>
      <c r="Y18" s="16"/>
      <c r="Z18" s="16"/>
      <c r="AA18" s="16"/>
    </row>
    <row r="19" spans="1:35" ht="18" customHeight="1">
      <c r="A19" s="508"/>
      <c r="B19" s="486"/>
      <c r="C19" s="482"/>
      <c r="D19" s="255" t="s">
        <v>393</v>
      </c>
      <c r="E19" s="257">
        <f t="shared" ref="E19:Q19" si="4">(E13*E15)/E9</f>
        <v>6.7214339058999248E-2</v>
      </c>
      <c r="F19" s="257">
        <f t="shared" si="4"/>
        <v>6.3063063063063057E-2</v>
      </c>
      <c r="G19" s="257">
        <f t="shared" si="4"/>
        <v>5.114503816793893E-2</v>
      </c>
      <c r="H19" s="257">
        <f t="shared" si="4"/>
        <v>5.0757575757575758E-2</v>
      </c>
      <c r="I19" s="257">
        <f t="shared" si="4"/>
        <v>5.2105638829407566E-2</v>
      </c>
      <c r="J19" s="257">
        <f t="shared" si="4"/>
        <v>6.148409893992933E-2</v>
      </c>
      <c r="K19" s="257">
        <f t="shared" si="4"/>
        <v>3.5460992907801421E-2</v>
      </c>
      <c r="L19" s="257">
        <f t="shared" si="4"/>
        <v>5.2927927927927929E-2</v>
      </c>
      <c r="M19" s="257">
        <f t="shared" si="4"/>
        <v>4.9155908639523335E-2</v>
      </c>
      <c r="N19" s="257">
        <f t="shared" si="4"/>
        <v>4.8758465011286681E-2</v>
      </c>
      <c r="O19" s="257">
        <f t="shared" si="4"/>
        <v>4.807692307692308E-2</v>
      </c>
      <c r="P19" s="257">
        <f t="shared" si="4"/>
        <v>4.2975206611570248E-2</v>
      </c>
      <c r="Q19" s="257">
        <f t="shared" si="4"/>
        <v>3.3045437476530229E-2</v>
      </c>
      <c r="R19" s="257">
        <f t="shared" si="3"/>
        <v>4.4031311154598823E-2</v>
      </c>
      <c r="S19" s="45"/>
      <c r="T19" s="16"/>
      <c r="U19" s="16"/>
      <c r="V19" s="16"/>
      <c r="W19" s="16"/>
      <c r="X19" s="16"/>
      <c r="Y19" s="16"/>
      <c r="Z19" s="16"/>
      <c r="AA19" s="16"/>
    </row>
    <row r="20" spans="1:35" ht="18" customHeight="1">
      <c r="A20" s="508"/>
      <c r="B20" s="486"/>
      <c r="C20" s="482"/>
      <c r="D20" s="255" t="s">
        <v>394</v>
      </c>
      <c r="E20" s="257">
        <f t="shared" ref="E20:Q20" si="5">(E14*E15)/E9</f>
        <v>0.15982076176250934</v>
      </c>
      <c r="F20" s="257">
        <f t="shared" si="5"/>
        <v>0.16008316008316009</v>
      </c>
      <c r="G20" s="257">
        <f t="shared" si="5"/>
        <v>0.14580152671755725</v>
      </c>
      <c r="H20" s="257">
        <f t="shared" si="5"/>
        <v>0.17424242424242425</v>
      </c>
      <c r="I20" s="257">
        <f t="shared" si="5"/>
        <v>0.17059243397573162</v>
      </c>
      <c r="J20" s="257">
        <f t="shared" si="5"/>
        <v>0.16042402826855123</v>
      </c>
      <c r="K20" s="257">
        <f t="shared" si="5"/>
        <v>0.17214700193423599</v>
      </c>
      <c r="L20" s="257">
        <f t="shared" si="5"/>
        <v>0.15765765765765766</v>
      </c>
      <c r="M20" s="257">
        <f t="shared" si="5"/>
        <v>0.14399205561072492</v>
      </c>
      <c r="N20" s="257">
        <f t="shared" si="5"/>
        <v>0.13769751693002258</v>
      </c>
      <c r="O20" s="257">
        <f t="shared" si="5"/>
        <v>0.14068825910931174</v>
      </c>
      <c r="P20" s="257">
        <f t="shared" si="5"/>
        <v>0.14132231404958678</v>
      </c>
      <c r="Q20" s="257">
        <f t="shared" si="5"/>
        <v>0.12805107022155462</v>
      </c>
      <c r="R20" s="257">
        <f t="shared" si="3"/>
        <v>0.13959556425309849</v>
      </c>
      <c r="S20" s="45"/>
      <c r="T20" s="45"/>
      <c r="U20" s="16"/>
      <c r="V20" s="16"/>
      <c r="W20" s="16"/>
      <c r="X20" s="16"/>
      <c r="Y20" s="16"/>
      <c r="Z20" s="16"/>
      <c r="AA20" s="16"/>
    </row>
    <row r="21" spans="1:35" ht="18" customHeight="1">
      <c r="A21" s="508"/>
      <c r="B21" s="486"/>
      <c r="C21" s="482" t="s">
        <v>150</v>
      </c>
      <c r="D21" s="258" t="s">
        <v>389</v>
      </c>
      <c r="E21" s="259"/>
      <c r="F21" s="259"/>
      <c r="G21" s="259"/>
      <c r="H21" s="259"/>
      <c r="I21" s="259"/>
      <c r="J21" s="259"/>
      <c r="K21" s="260">
        <v>844</v>
      </c>
      <c r="L21" s="260">
        <v>1004</v>
      </c>
      <c r="M21" s="260">
        <v>1165</v>
      </c>
      <c r="N21" s="260">
        <v>1218</v>
      </c>
      <c r="O21" s="260">
        <v>1131</v>
      </c>
      <c r="P21" s="260">
        <v>1348</v>
      </c>
      <c r="Q21" s="260">
        <v>1443</v>
      </c>
      <c r="R21" s="260">
        <v>1676</v>
      </c>
      <c r="T21" s="16"/>
      <c r="U21" s="16"/>
      <c r="V21" s="16"/>
      <c r="W21" s="16"/>
      <c r="X21" s="16"/>
      <c r="Y21" s="16"/>
      <c r="Z21" s="16"/>
      <c r="AA21" s="16"/>
    </row>
    <row r="22" spans="1:35" ht="18" customHeight="1">
      <c r="A22" s="508"/>
      <c r="B22" s="486"/>
      <c r="C22" s="482"/>
      <c r="D22" s="258" t="s">
        <v>396</v>
      </c>
      <c r="E22" s="259"/>
      <c r="F22" s="259"/>
      <c r="G22" s="259"/>
      <c r="H22" s="259"/>
      <c r="I22" s="259"/>
      <c r="J22" s="259"/>
      <c r="K22" s="448">
        <f t="shared" ref="K22:R22" si="6">K21/K9</f>
        <v>0.54416505480335264</v>
      </c>
      <c r="L22" s="448">
        <f t="shared" si="6"/>
        <v>0.56531531531531531</v>
      </c>
      <c r="M22" s="448">
        <f t="shared" si="6"/>
        <v>0.57845084409136049</v>
      </c>
      <c r="N22" s="448">
        <f t="shared" si="6"/>
        <v>0.54988713318284421</v>
      </c>
      <c r="O22" s="448">
        <f t="shared" si="6"/>
        <v>0.57236842105263153</v>
      </c>
      <c r="P22" s="448">
        <f t="shared" si="6"/>
        <v>0.55702479338842981</v>
      </c>
      <c r="Q22" s="448">
        <f t="shared" si="6"/>
        <v>0.54187007134810361</v>
      </c>
      <c r="R22" s="448">
        <f t="shared" si="6"/>
        <v>0.54664057403783428</v>
      </c>
      <c r="S22" s="45"/>
    </row>
    <row r="23" spans="1:35" s="27" customFormat="1" ht="18" customHeight="1">
      <c r="A23" s="508"/>
      <c r="B23" s="111" t="s">
        <v>4</v>
      </c>
      <c r="C23" s="240" t="s">
        <v>382</v>
      </c>
      <c r="D23" s="305"/>
      <c r="E23" s="111">
        <v>2010</v>
      </c>
      <c r="F23" s="111">
        <v>2011</v>
      </c>
      <c r="G23" s="111">
        <v>2012</v>
      </c>
      <c r="H23" s="111">
        <v>2013</v>
      </c>
      <c r="I23" s="111">
        <v>2014</v>
      </c>
      <c r="J23" s="111">
        <v>2015</v>
      </c>
      <c r="K23" s="111">
        <v>2016</v>
      </c>
      <c r="L23" s="111">
        <v>2017</v>
      </c>
      <c r="M23" s="111">
        <v>2018</v>
      </c>
      <c r="N23" s="111">
        <v>2019</v>
      </c>
      <c r="O23" s="111">
        <v>2020</v>
      </c>
      <c r="P23" s="111">
        <v>2021</v>
      </c>
      <c r="Q23" s="111">
        <v>2022</v>
      </c>
      <c r="R23" s="111" t="s">
        <v>387</v>
      </c>
      <c r="T23" s="15"/>
      <c r="U23" s="15"/>
      <c r="V23" s="15"/>
      <c r="W23" s="15"/>
      <c r="X23" s="15"/>
      <c r="Y23" s="15"/>
      <c r="Z23" s="15"/>
      <c r="AA23" s="15"/>
      <c r="AB23" s="15"/>
      <c r="AC23" s="15"/>
      <c r="AD23" s="15"/>
      <c r="AE23" s="15"/>
      <c r="AF23" s="15"/>
      <c r="AG23" s="15"/>
      <c r="AH23" s="15"/>
      <c r="AI23" s="15"/>
    </row>
    <row r="24" spans="1:35" ht="18" customHeight="1">
      <c r="A24" s="508"/>
      <c r="B24" s="486" t="s">
        <v>397</v>
      </c>
      <c r="C24" s="482" t="s">
        <v>141</v>
      </c>
      <c r="D24" s="261" t="s">
        <v>398</v>
      </c>
      <c r="E24" s="252">
        <v>1396</v>
      </c>
      <c r="F24" s="252">
        <v>1455</v>
      </c>
      <c r="G24" s="252">
        <v>1348</v>
      </c>
      <c r="H24" s="252">
        <v>1381</v>
      </c>
      <c r="I24" s="252">
        <v>1425</v>
      </c>
      <c r="J24" s="252">
        <v>1431</v>
      </c>
      <c r="K24" s="252">
        <v>1613</v>
      </c>
      <c r="L24" s="252">
        <v>1778</v>
      </c>
      <c r="M24" s="252">
        <v>1990</v>
      </c>
      <c r="N24" s="252">
        <v>2246</v>
      </c>
      <c r="O24" s="252">
        <v>2002</v>
      </c>
      <c r="P24" s="252">
        <v>2363</v>
      </c>
      <c r="Q24" s="252">
        <v>2624</v>
      </c>
      <c r="R24" s="252">
        <v>2976</v>
      </c>
    </row>
    <row r="25" spans="1:35" ht="18" customHeight="1">
      <c r="A25" s="508"/>
      <c r="B25" s="486"/>
      <c r="C25" s="482"/>
      <c r="D25" s="262" t="s">
        <v>399</v>
      </c>
      <c r="E25" s="263">
        <v>1222</v>
      </c>
      <c r="F25" s="263">
        <v>1278</v>
      </c>
      <c r="G25" s="263">
        <v>1142</v>
      </c>
      <c r="H25" s="263">
        <v>1174</v>
      </c>
      <c r="I25" s="263">
        <v>1243</v>
      </c>
      <c r="J25" s="263">
        <v>1235</v>
      </c>
      <c r="K25" s="263">
        <v>1364</v>
      </c>
      <c r="L25" s="263">
        <v>1522</v>
      </c>
      <c r="M25" s="263">
        <v>1734</v>
      </c>
      <c r="N25" s="263">
        <v>1886</v>
      </c>
      <c r="O25" s="263">
        <v>1682</v>
      </c>
      <c r="P25" s="263">
        <v>2054</v>
      </c>
      <c r="Q25" s="263">
        <v>2277</v>
      </c>
      <c r="R25" s="435">
        <v>2594</v>
      </c>
      <c r="S25" s="45"/>
    </row>
    <row r="26" spans="1:35" ht="18" customHeight="1">
      <c r="A26" s="508"/>
      <c r="B26" s="486"/>
      <c r="C26" s="482"/>
      <c r="D26" s="264" t="s">
        <v>400</v>
      </c>
      <c r="E26" s="424">
        <f t="shared" ref="E26:R26" si="7">E25/E24</f>
        <v>0.87535816618911177</v>
      </c>
      <c r="F26" s="424">
        <f t="shared" si="7"/>
        <v>0.87835051546391751</v>
      </c>
      <c r="G26" s="424">
        <f t="shared" si="7"/>
        <v>0.84718100890207715</v>
      </c>
      <c r="H26" s="424">
        <f t="shared" si="7"/>
        <v>0.85010861694424333</v>
      </c>
      <c r="I26" s="424">
        <f t="shared" si="7"/>
        <v>0.87228070175438599</v>
      </c>
      <c r="J26" s="424">
        <f t="shared" si="7"/>
        <v>0.86303284416491965</v>
      </c>
      <c r="K26" s="424">
        <f t="shared" si="7"/>
        <v>0.84562926224426538</v>
      </c>
      <c r="L26" s="424">
        <f t="shared" si="7"/>
        <v>0.8560179977502812</v>
      </c>
      <c r="M26" s="424">
        <f t="shared" si="7"/>
        <v>0.87135678391959803</v>
      </c>
      <c r="N26" s="424">
        <f t="shared" si="7"/>
        <v>0.83971504897595728</v>
      </c>
      <c r="O26" s="424">
        <f t="shared" si="7"/>
        <v>0.84015984015984013</v>
      </c>
      <c r="P26" s="424">
        <f t="shared" si="7"/>
        <v>0.86923402454506982</v>
      </c>
      <c r="Q26" s="424">
        <f t="shared" si="7"/>
        <v>0.86775914634146345</v>
      </c>
      <c r="R26" s="424">
        <f t="shared" si="7"/>
        <v>0.87163978494623651</v>
      </c>
    </row>
    <row r="27" spans="1:35" ht="18" customHeight="1">
      <c r="A27" s="508"/>
      <c r="B27" s="486"/>
      <c r="C27" s="482"/>
      <c r="D27" s="265" t="s">
        <v>390</v>
      </c>
      <c r="E27" s="252">
        <v>681</v>
      </c>
      <c r="F27" s="252">
        <v>740</v>
      </c>
      <c r="G27" s="252">
        <v>688</v>
      </c>
      <c r="H27" s="252">
        <v>663</v>
      </c>
      <c r="I27" s="252">
        <v>681</v>
      </c>
      <c r="J27" s="252">
        <v>717</v>
      </c>
      <c r="K27" s="252">
        <v>796</v>
      </c>
      <c r="L27" s="252">
        <v>891</v>
      </c>
      <c r="M27" s="252">
        <v>1071</v>
      </c>
      <c r="N27" s="252">
        <v>1170</v>
      </c>
      <c r="O27" s="252">
        <v>978</v>
      </c>
      <c r="P27" s="252">
        <v>1266</v>
      </c>
      <c r="Q27" s="252">
        <v>1422</v>
      </c>
      <c r="R27" s="252">
        <v>1626</v>
      </c>
      <c r="S27" s="45"/>
    </row>
    <row r="28" spans="1:35" ht="18" customHeight="1">
      <c r="A28" s="508"/>
      <c r="B28" s="486"/>
      <c r="C28" s="482"/>
      <c r="D28" s="265" t="s">
        <v>401</v>
      </c>
      <c r="E28" s="252">
        <v>274</v>
      </c>
      <c r="F28" s="252">
        <v>295</v>
      </c>
      <c r="G28" s="252">
        <v>256</v>
      </c>
      <c r="H28" s="252">
        <v>243</v>
      </c>
      <c r="I28" s="252">
        <v>272</v>
      </c>
      <c r="J28" s="252">
        <v>268</v>
      </c>
      <c r="K28" s="252">
        <v>279</v>
      </c>
      <c r="L28" s="252">
        <v>345</v>
      </c>
      <c r="M28" s="252">
        <v>382</v>
      </c>
      <c r="N28" s="252">
        <v>423</v>
      </c>
      <c r="O28" s="252">
        <v>451</v>
      </c>
      <c r="P28" s="252">
        <v>500</v>
      </c>
      <c r="Q28" s="252">
        <v>559</v>
      </c>
      <c r="R28" s="252">
        <v>615</v>
      </c>
      <c r="S28" s="45"/>
    </row>
    <row r="29" spans="1:35" ht="18" customHeight="1">
      <c r="A29" s="508"/>
      <c r="B29" s="486"/>
      <c r="C29" s="482"/>
      <c r="D29" s="265" t="s">
        <v>402</v>
      </c>
      <c r="E29" s="252">
        <v>24</v>
      </c>
      <c r="F29" s="252">
        <v>10</v>
      </c>
      <c r="G29" s="252">
        <v>15</v>
      </c>
      <c r="H29" s="252">
        <v>36</v>
      </c>
      <c r="I29" s="252">
        <v>36</v>
      </c>
      <c r="J29" s="252">
        <v>33</v>
      </c>
      <c r="K29" s="252">
        <v>50</v>
      </c>
      <c r="L29" s="252">
        <v>35</v>
      </c>
      <c r="M29" s="252">
        <v>33</v>
      </c>
      <c r="N29" s="252">
        <v>36</v>
      </c>
      <c r="O29" s="252">
        <v>27</v>
      </c>
      <c r="P29" s="252">
        <v>36</v>
      </c>
      <c r="Q29" s="252">
        <v>27</v>
      </c>
      <c r="R29" s="252">
        <v>27</v>
      </c>
      <c r="S29" s="155"/>
    </row>
    <row r="30" spans="1:35" ht="18" customHeight="1">
      <c r="A30" s="508"/>
      <c r="B30" s="486"/>
      <c r="C30" s="482"/>
      <c r="D30" s="265" t="s">
        <v>403</v>
      </c>
      <c r="E30" s="252">
        <v>15</v>
      </c>
      <c r="F30" s="252">
        <v>13</v>
      </c>
      <c r="G30" s="252">
        <v>1</v>
      </c>
      <c r="H30" s="252">
        <v>15</v>
      </c>
      <c r="I30" s="252">
        <v>23</v>
      </c>
      <c r="J30" s="252">
        <v>22</v>
      </c>
      <c r="K30" s="252">
        <v>12</v>
      </c>
      <c r="L30" s="252">
        <v>22</v>
      </c>
      <c r="M30" s="252">
        <v>13</v>
      </c>
      <c r="N30" s="252">
        <v>12</v>
      </c>
      <c r="O30" s="252">
        <v>16</v>
      </c>
      <c r="P30" s="252">
        <v>7</v>
      </c>
      <c r="Q30" s="252">
        <v>9</v>
      </c>
      <c r="R30" s="252">
        <v>24</v>
      </c>
      <c r="S30" s="45"/>
    </row>
    <row r="31" spans="1:35" ht="18" customHeight="1">
      <c r="A31" s="508"/>
      <c r="B31" s="486"/>
      <c r="C31" s="482"/>
      <c r="D31" s="265" t="s">
        <v>394</v>
      </c>
      <c r="E31" s="252">
        <v>228</v>
      </c>
      <c r="F31" s="252">
        <v>220</v>
      </c>
      <c r="G31" s="252">
        <v>182</v>
      </c>
      <c r="H31" s="252">
        <v>217</v>
      </c>
      <c r="I31" s="252">
        <v>231</v>
      </c>
      <c r="J31" s="252">
        <v>195</v>
      </c>
      <c r="K31" s="252">
        <v>227</v>
      </c>
      <c r="L31" s="252">
        <v>229</v>
      </c>
      <c r="M31" s="252">
        <v>235</v>
      </c>
      <c r="N31" s="252">
        <v>245</v>
      </c>
      <c r="O31" s="252">
        <v>210</v>
      </c>
      <c r="P31" s="252">
        <v>245</v>
      </c>
      <c r="Q31" s="252">
        <v>260</v>
      </c>
      <c r="R31" s="252">
        <v>302</v>
      </c>
      <c r="S31" s="45"/>
    </row>
    <row r="32" spans="1:35" ht="18" customHeight="1">
      <c r="A32" s="508"/>
      <c r="B32" s="486"/>
      <c r="C32" s="482"/>
      <c r="D32" s="266" t="s">
        <v>404</v>
      </c>
      <c r="E32" s="267">
        <v>1</v>
      </c>
      <c r="F32" s="267">
        <v>1</v>
      </c>
      <c r="G32" s="267">
        <v>1</v>
      </c>
      <c r="H32" s="267">
        <v>1</v>
      </c>
      <c r="I32" s="267">
        <v>1</v>
      </c>
      <c r="J32" s="267">
        <v>1</v>
      </c>
      <c r="K32" s="267">
        <v>1</v>
      </c>
      <c r="L32" s="267">
        <v>1</v>
      </c>
      <c r="M32" s="267">
        <v>1</v>
      </c>
      <c r="N32" s="267">
        <v>1</v>
      </c>
      <c r="O32" s="267">
        <v>1</v>
      </c>
      <c r="P32" s="267">
        <v>1</v>
      </c>
      <c r="Q32" s="267">
        <v>1</v>
      </c>
      <c r="R32" s="267">
        <v>1</v>
      </c>
    </row>
    <row r="33" spans="1:77" ht="18" customHeight="1">
      <c r="A33" s="508"/>
      <c r="B33" s="486"/>
      <c r="C33" s="482"/>
      <c r="D33" s="268" t="s">
        <v>405</v>
      </c>
      <c r="E33" s="449">
        <f t="shared" ref="E33:R33" si="8">(E27*E32)/E25</f>
        <v>0.55728314238952537</v>
      </c>
      <c r="F33" s="449">
        <f t="shared" si="8"/>
        <v>0.57902973395931145</v>
      </c>
      <c r="G33" s="449">
        <f t="shared" si="8"/>
        <v>0.60245183887915932</v>
      </c>
      <c r="H33" s="449">
        <f t="shared" si="8"/>
        <v>0.56473594548551964</v>
      </c>
      <c r="I33" s="449">
        <f t="shared" si="8"/>
        <v>0.54786806114239739</v>
      </c>
      <c r="J33" s="449">
        <f t="shared" si="8"/>
        <v>0.58056680161943319</v>
      </c>
      <c r="K33" s="449">
        <f t="shared" si="8"/>
        <v>0.58357771260997071</v>
      </c>
      <c r="L33" s="449">
        <f t="shared" si="8"/>
        <v>0.58541392904073586</v>
      </c>
      <c r="M33" s="449">
        <f t="shared" si="8"/>
        <v>0.61764705882352944</v>
      </c>
      <c r="N33" s="449">
        <f t="shared" si="8"/>
        <v>0.62036055143160129</v>
      </c>
      <c r="O33" s="449">
        <f t="shared" si="8"/>
        <v>0.58145065398335316</v>
      </c>
      <c r="P33" s="449">
        <f t="shared" si="8"/>
        <v>0.61635832521908474</v>
      </c>
      <c r="Q33" s="449">
        <f t="shared" si="8"/>
        <v>0.62450592885375489</v>
      </c>
      <c r="R33" s="449">
        <f t="shared" si="8"/>
        <v>0.62683114880493451</v>
      </c>
      <c r="S33" s="426"/>
    </row>
    <row r="34" spans="1:77" ht="18" customHeight="1">
      <c r="A34" s="508"/>
      <c r="B34" s="486"/>
      <c r="C34" s="482"/>
      <c r="D34" s="268" t="s">
        <v>391</v>
      </c>
      <c r="E34" s="233">
        <f t="shared" ref="E34:R34" si="9">(E28*E32)/E25</f>
        <v>0.22422258592471359</v>
      </c>
      <c r="F34" s="233">
        <f t="shared" si="9"/>
        <v>0.23082942097026604</v>
      </c>
      <c r="G34" s="233">
        <f t="shared" si="9"/>
        <v>0.22416812609457093</v>
      </c>
      <c r="H34" s="233">
        <f t="shared" si="9"/>
        <v>0.206984667802385</v>
      </c>
      <c r="I34" s="233">
        <f t="shared" si="9"/>
        <v>0.21882542236524538</v>
      </c>
      <c r="J34" s="233">
        <f t="shared" si="9"/>
        <v>0.21700404858299596</v>
      </c>
      <c r="K34" s="233">
        <f t="shared" si="9"/>
        <v>0.20454545454545456</v>
      </c>
      <c r="L34" s="233">
        <f t="shared" si="9"/>
        <v>0.22667542706964519</v>
      </c>
      <c r="M34" s="233">
        <f t="shared" si="9"/>
        <v>0.22029988465974626</v>
      </c>
      <c r="N34" s="233">
        <f t="shared" si="9"/>
        <v>0.22428419936373276</v>
      </c>
      <c r="O34" s="233">
        <f t="shared" si="9"/>
        <v>0.2681331747919144</v>
      </c>
      <c r="P34" s="233">
        <f t="shared" si="9"/>
        <v>0.24342745861733203</v>
      </c>
      <c r="Q34" s="233">
        <f t="shared" si="9"/>
        <v>0.24549846288976723</v>
      </c>
      <c r="R34" s="233">
        <f t="shared" si="9"/>
        <v>0.23708558211256747</v>
      </c>
    </row>
    <row r="35" spans="1:77" ht="18" customHeight="1">
      <c r="A35" s="508"/>
      <c r="B35" s="486"/>
      <c r="C35" s="482"/>
      <c r="D35" s="268" t="s">
        <v>392</v>
      </c>
      <c r="E35" s="449">
        <f t="shared" ref="E35:R35" si="10">(E29*E32)/E25</f>
        <v>1.9639934533551555E-2</v>
      </c>
      <c r="F35" s="449">
        <f t="shared" si="10"/>
        <v>7.8247261345852897E-3</v>
      </c>
      <c r="G35" s="449">
        <f t="shared" si="10"/>
        <v>1.3134851138353765E-2</v>
      </c>
      <c r="H35" s="449">
        <f t="shared" si="10"/>
        <v>3.0664395229982964E-2</v>
      </c>
      <c r="I35" s="449">
        <f t="shared" si="10"/>
        <v>2.8962188254223652E-2</v>
      </c>
      <c r="J35" s="449">
        <f t="shared" si="10"/>
        <v>2.6720647773279354E-2</v>
      </c>
      <c r="K35" s="449">
        <f t="shared" si="10"/>
        <v>3.6656891495601175E-2</v>
      </c>
      <c r="L35" s="449">
        <f t="shared" si="10"/>
        <v>2.2996057818659658E-2</v>
      </c>
      <c r="M35" s="449">
        <f t="shared" si="10"/>
        <v>1.9031141868512111E-2</v>
      </c>
      <c r="N35" s="449">
        <f t="shared" si="10"/>
        <v>1.9088016967126194E-2</v>
      </c>
      <c r="O35" s="449">
        <f t="shared" si="10"/>
        <v>1.6052318668252082E-2</v>
      </c>
      <c r="P35" s="449">
        <f t="shared" si="10"/>
        <v>1.7526777020447908E-2</v>
      </c>
      <c r="Q35" s="449">
        <f t="shared" si="10"/>
        <v>1.1857707509881422E-2</v>
      </c>
      <c r="R35" s="449">
        <f t="shared" si="10"/>
        <v>1.040863531225906E-2</v>
      </c>
    </row>
    <row r="36" spans="1:77" ht="18" customHeight="1">
      <c r="A36" s="508"/>
      <c r="B36" s="486"/>
      <c r="C36" s="482"/>
      <c r="D36" s="268" t="s">
        <v>393</v>
      </c>
      <c r="E36" s="449">
        <f t="shared" ref="E36:R36" si="11">(E30*E32)/E25</f>
        <v>1.2274959083469721E-2</v>
      </c>
      <c r="F36" s="449">
        <f t="shared" si="11"/>
        <v>1.0172143974960876E-2</v>
      </c>
      <c r="G36" s="449">
        <f t="shared" si="11"/>
        <v>8.7565674255691769E-4</v>
      </c>
      <c r="H36" s="449">
        <f t="shared" si="11"/>
        <v>1.2776831345826235E-2</v>
      </c>
      <c r="I36" s="449">
        <f t="shared" si="11"/>
        <v>1.8503620273531779E-2</v>
      </c>
      <c r="J36" s="449">
        <f t="shared" si="11"/>
        <v>1.7813765182186234E-2</v>
      </c>
      <c r="K36" s="449">
        <f t="shared" si="11"/>
        <v>8.7976539589442824E-3</v>
      </c>
      <c r="L36" s="449">
        <f t="shared" si="11"/>
        <v>1.4454664914586071E-2</v>
      </c>
      <c r="M36" s="449">
        <f t="shared" si="11"/>
        <v>7.4971164936562858E-3</v>
      </c>
      <c r="N36" s="449">
        <f t="shared" si="11"/>
        <v>6.3626723223753979E-3</v>
      </c>
      <c r="O36" s="449">
        <f t="shared" si="11"/>
        <v>9.512485136741973E-3</v>
      </c>
      <c r="P36" s="449">
        <f t="shared" si="11"/>
        <v>3.4079844206426485E-3</v>
      </c>
      <c r="Q36" s="449">
        <f t="shared" si="11"/>
        <v>3.952569169960474E-3</v>
      </c>
      <c r="R36" s="449">
        <f t="shared" si="11"/>
        <v>9.2521202775636083E-3</v>
      </c>
    </row>
    <row r="37" spans="1:77" ht="18" customHeight="1">
      <c r="A37" s="508"/>
      <c r="B37" s="486"/>
      <c r="C37" s="482"/>
      <c r="D37" s="268" t="s">
        <v>394</v>
      </c>
      <c r="E37" s="449">
        <f t="shared" ref="E37:R37" si="12">(E31*E32)/E25</f>
        <v>0.18657937806873978</v>
      </c>
      <c r="F37" s="449">
        <f t="shared" si="12"/>
        <v>0.17214397496087636</v>
      </c>
      <c r="G37" s="449">
        <f t="shared" si="12"/>
        <v>0.15936952714535901</v>
      </c>
      <c r="H37" s="449">
        <f t="shared" si="12"/>
        <v>0.18483816013628621</v>
      </c>
      <c r="I37" s="449">
        <f t="shared" si="12"/>
        <v>0.18584070796460178</v>
      </c>
      <c r="J37" s="449">
        <f t="shared" si="12"/>
        <v>0.15789473684210525</v>
      </c>
      <c r="K37" s="449">
        <f t="shared" si="12"/>
        <v>0.16642228739002932</v>
      </c>
      <c r="L37" s="449">
        <f t="shared" si="12"/>
        <v>0.15045992115637319</v>
      </c>
      <c r="M37" s="449">
        <f t="shared" si="12"/>
        <v>0.13552479815455595</v>
      </c>
      <c r="N37" s="449">
        <f t="shared" si="12"/>
        <v>0.12990455991516436</v>
      </c>
      <c r="O37" s="449">
        <f t="shared" si="12"/>
        <v>0.1248513674197384</v>
      </c>
      <c r="P37" s="449">
        <f t="shared" si="12"/>
        <v>0.1192794547224927</v>
      </c>
      <c r="Q37" s="449">
        <f t="shared" si="12"/>
        <v>0.11418533157663592</v>
      </c>
      <c r="R37" s="449">
        <f t="shared" si="12"/>
        <v>0.11642251349267541</v>
      </c>
    </row>
    <row r="38" spans="1:77" ht="18" customHeight="1">
      <c r="A38" s="508"/>
      <c r="B38" s="111" t="s">
        <v>4</v>
      </c>
      <c r="C38" s="240" t="s">
        <v>382</v>
      </c>
      <c r="D38" s="305"/>
      <c r="E38" s="111">
        <v>2010</v>
      </c>
      <c r="F38" s="111">
        <v>2011</v>
      </c>
      <c r="G38" s="111">
        <v>2012</v>
      </c>
      <c r="H38" s="111">
        <v>2013</v>
      </c>
      <c r="I38" s="111">
        <v>2014</v>
      </c>
      <c r="J38" s="111">
        <v>2015</v>
      </c>
      <c r="K38" s="111">
        <v>2016</v>
      </c>
      <c r="L38" s="111">
        <v>2017</v>
      </c>
      <c r="M38" s="111">
        <v>2018</v>
      </c>
      <c r="N38" s="111">
        <v>2019</v>
      </c>
      <c r="O38" s="111">
        <v>2020</v>
      </c>
      <c r="P38" s="111">
        <v>2021</v>
      </c>
      <c r="Q38" s="111">
        <v>2022</v>
      </c>
      <c r="R38" s="111" t="s">
        <v>387</v>
      </c>
    </row>
    <row r="39" spans="1:77" ht="18" customHeight="1">
      <c r="A39" s="508"/>
      <c r="B39" s="486" t="s">
        <v>406</v>
      </c>
      <c r="C39" s="482" t="s">
        <v>141</v>
      </c>
      <c r="D39" s="269" t="s">
        <v>398</v>
      </c>
      <c r="E39" s="250">
        <v>1396</v>
      </c>
      <c r="F39" s="250">
        <v>1455</v>
      </c>
      <c r="G39" s="250">
        <v>1348</v>
      </c>
      <c r="H39" s="250">
        <v>1381</v>
      </c>
      <c r="I39" s="250">
        <v>1425</v>
      </c>
      <c r="J39" s="250">
        <v>1431</v>
      </c>
      <c r="K39" s="250">
        <v>1613</v>
      </c>
      <c r="L39" s="250">
        <v>1778</v>
      </c>
      <c r="M39" s="250">
        <v>1990</v>
      </c>
      <c r="N39" s="250">
        <v>2246</v>
      </c>
      <c r="O39" s="250">
        <v>2002</v>
      </c>
      <c r="P39" s="250">
        <v>2363</v>
      </c>
      <c r="Q39" s="250">
        <v>2624</v>
      </c>
      <c r="R39" s="250">
        <v>2976</v>
      </c>
    </row>
    <row r="40" spans="1:77" ht="18" customHeight="1">
      <c r="A40" s="508"/>
      <c r="B40" s="486"/>
      <c r="C40" s="482"/>
      <c r="D40" s="262" t="s">
        <v>399</v>
      </c>
      <c r="E40" s="270">
        <v>1222</v>
      </c>
      <c r="F40" s="270">
        <v>1278</v>
      </c>
      <c r="G40" s="270">
        <v>1142</v>
      </c>
      <c r="H40" s="270">
        <v>1174</v>
      </c>
      <c r="I40" s="270">
        <v>1243</v>
      </c>
      <c r="J40" s="270">
        <v>1235</v>
      </c>
      <c r="K40" s="270">
        <v>1364</v>
      </c>
      <c r="L40" s="270">
        <v>1522</v>
      </c>
      <c r="M40" s="270">
        <v>1734</v>
      </c>
      <c r="N40" s="270">
        <v>1886</v>
      </c>
      <c r="O40" s="270">
        <v>1682</v>
      </c>
      <c r="P40" s="270">
        <v>2054</v>
      </c>
      <c r="Q40" s="270">
        <v>2277</v>
      </c>
      <c r="R40" s="270">
        <v>2594</v>
      </c>
      <c r="T40"/>
    </row>
    <row r="41" spans="1:77" ht="18" customHeight="1">
      <c r="A41" s="508"/>
      <c r="B41" s="486"/>
      <c r="C41" s="482"/>
      <c r="D41" s="261" t="s">
        <v>407</v>
      </c>
      <c r="E41" s="177">
        <v>209</v>
      </c>
      <c r="F41" s="177">
        <v>242</v>
      </c>
      <c r="G41" s="177">
        <v>280</v>
      </c>
      <c r="H41" s="177">
        <v>342</v>
      </c>
      <c r="I41" s="177">
        <v>331</v>
      </c>
      <c r="J41" s="177">
        <v>343</v>
      </c>
      <c r="K41" s="177">
        <v>364</v>
      </c>
      <c r="L41" s="177">
        <v>399</v>
      </c>
      <c r="M41" s="177">
        <v>458</v>
      </c>
      <c r="N41" s="177">
        <v>492</v>
      </c>
      <c r="O41" s="177">
        <v>441</v>
      </c>
      <c r="P41" s="177">
        <v>490</v>
      </c>
      <c r="Q41" s="177">
        <v>504</v>
      </c>
      <c r="R41" s="270">
        <v>570</v>
      </c>
      <c r="S41"/>
    </row>
    <row r="42" spans="1:77" ht="18" customHeight="1">
      <c r="A42" s="508"/>
      <c r="B42" s="486"/>
      <c r="C42" s="482"/>
      <c r="D42" s="265" t="s">
        <v>408</v>
      </c>
      <c r="E42" s="272">
        <v>166</v>
      </c>
      <c r="F42" s="272">
        <v>196</v>
      </c>
      <c r="G42" s="272">
        <v>210</v>
      </c>
      <c r="H42" s="272">
        <v>267</v>
      </c>
      <c r="I42" s="272">
        <v>246</v>
      </c>
      <c r="J42" s="272">
        <v>268</v>
      </c>
      <c r="K42" s="272">
        <v>268</v>
      </c>
      <c r="L42" s="272">
        <v>294</v>
      </c>
      <c r="M42" s="272">
        <v>365</v>
      </c>
      <c r="N42" s="272">
        <v>356</v>
      </c>
      <c r="O42" s="272">
        <v>330</v>
      </c>
      <c r="P42" s="272">
        <v>379</v>
      </c>
      <c r="Q42" s="272">
        <v>397</v>
      </c>
      <c r="R42" s="270">
        <v>435</v>
      </c>
      <c r="S42"/>
    </row>
    <row r="43" spans="1:77" ht="18" customHeight="1">
      <c r="A43" s="508"/>
      <c r="B43" s="486"/>
      <c r="C43" s="482"/>
      <c r="D43" s="273" t="s">
        <v>409</v>
      </c>
      <c r="E43" s="274">
        <f t="shared" ref="E43:R43" si="13">E41/E39</f>
        <v>0.14971346704871061</v>
      </c>
      <c r="F43" s="274">
        <f t="shared" si="13"/>
        <v>0.16632302405498281</v>
      </c>
      <c r="G43" s="274">
        <f t="shared" si="13"/>
        <v>0.20771513353115728</v>
      </c>
      <c r="H43" s="274">
        <f t="shared" si="13"/>
        <v>0.24764663287472846</v>
      </c>
      <c r="I43" s="274">
        <f t="shared" si="13"/>
        <v>0.23228070175438598</v>
      </c>
      <c r="J43" s="274">
        <f t="shared" si="13"/>
        <v>0.23969252271139063</v>
      </c>
      <c r="K43" s="274">
        <f t="shared" si="13"/>
        <v>0.22566646001239926</v>
      </c>
      <c r="L43" s="274">
        <f t="shared" si="13"/>
        <v>0.22440944881889763</v>
      </c>
      <c r="M43" s="274">
        <f t="shared" si="13"/>
        <v>0.23015075376884422</v>
      </c>
      <c r="N43" s="274">
        <f t="shared" si="13"/>
        <v>0.21905609973285842</v>
      </c>
      <c r="O43" s="274">
        <f t="shared" si="13"/>
        <v>0.22027972027972029</v>
      </c>
      <c r="P43" s="274">
        <f t="shared" si="13"/>
        <v>0.20736352094794752</v>
      </c>
      <c r="Q43" s="274">
        <f t="shared" si="13"/>
        <v>0.19207317073170732</v>
      </c>
      <c r="R43" s="274">
        <f t="shared" si="13"/>
        <v>0.19153225806451613</v>
      </c>
      <c r="S43" s="450"/>
    </row>
    <row r="44" spans="1:77" s="16" customFormat="1" ht="18" customHeight="1">
      <c r="A44" s="508"/>
      <c r="B44" s="486"/>
      <c r="C44" s="482"/>
      <c r="D44" s="265" t="s">
        <v>410</v>
      </c>
      <c r="E44" s="271">
        <v>261</v>
      </c>
      <c r="F44" s="271">
        <v>216</v>
      </c>
      <c r="G44" s="271">
        <v>236</v>
      </c>
      <c r="H44" s="271">
        <v>249</v>
      </c>
      <c r="I44" s="271">
        <v>271</v>
      </c>
      <c r="J44" s="271">
        <v>308</v>
      </c>
      <c r="K44" s="271">
        <v>439</v>
      </c>
      <c r="L44" s="271">
        <v>397</v>
      </c>
      <c r="M44" s="271">
        <v>518</v>
      </c>
      <c r="N44" s="271">
        <v>555</v>
      </c>
      <c r="O44" s="271">
        <v>520</v>
      </c>
      <c r="P44" s="271">
        <v>608</v>
      </c>
      <c r="Q44" s="271">
        <v>673</v>
      </c>
      <c r="R44" s="271">
        <v>700</v>
      </c>
      <c r="S44"/>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row>
    <row r="45" spans="1:77" s="16" customFormat="1" ht="18" customHeight="1">
      <c r="A45" s="508"/>
      <c r="B45" s="486"/>
      <c r="C45" s="482"/>
      <c r="D45" s="265" t="s">
        <v>411</v>
      </c>
      <c r="E45" s="271">
        <v>230</v>
      </c>
      <c r="F45" s="271">
        <v>192</v>
      </c>
      <c r="G45" s="271">
        <v>195</v>
      </c>
      <c r="H45" s="271">
        <v>202</v>
      </c>
      <c r="I45" s="271">
        <v>247</v>
      </c>
      <c r="J45" s="271">
        <v>269</v>
      </c>
      <c r="K45" s="271">
        <v>358</v>
      </c>
      <c r="L45" s="271">
        <v>339</v>
      </c>
      <c r="M45" s="271">
        <v>437</v>
      </c>
      <c r="N45" s="271">
        <v>453</v>
      </c>
      <c r="O45" s="271">
        <v>406</v>
      </c>
      <c r="P45" s="271">
        <v>524</v>
      </c>
      <c r="Q45" s="271">
        <v>584</v>
      </c>
      <c r="R45" s="271">
        <v>616</v>
      </c>
      <c r="S4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row>
    <row r="46" spans="1:77" s="16" customFormat="1" ht="18" customHeight="1">
      <c r="A46" s="508"/>
      <c r="B46" s="486"/>
      <c r="C46" s="482"/>
      <c r="D46" s="273" t="s">
        <v>412</v>
      </c>
      <c r="E46" s="274">
        <f t="shared" ref="E46:R46" si="14">E44/E39</f>
        <v>0.18696275071633237</v>
      </c>
      <c r="F46" s="274">
        <f t="shared" si="14"/>
        <v>0.14845360824742268</v>
      </c>
      <c r="G46" s="274">
        <f t="shared" si="14"/>
        <v>0.17507418397626112</v>
      </c>
      <c r="H46" s="274">
        <f t="shared" si="14"/>
        <v>0.18030412744388125</v>
      </c>
      <c r="I46" s="274">
        <f t="shared" si="14"/>
        <v>0.19017543859649122</v>
      </c>
      <c r="J46" s="274">
        <f t="shared" si="14"/>
        <v>0.21523410202655485</v>
      </c>
      <c r="K46" s="274">
        <f t="shared" si="14"/>
        <v>0.27216367017978921</v>
      </c>
      <c r="L46" s="274">
        <f t="shared" si="14"/>
        <v>0.22328458942632171</v>
      </c>
      <c r="M46" s="274">
        <f t="shared" si="14"/>
        <v>0.26030150753768844</v>
      </c>
      <c r="N46" s="274">
        <f t="shared" si="14"/>
        <v>0.2471059661620659</v>
      </c>
      <c r="O46" s="274">
        <f t="shared" si="14"/>
        <v>0.25974025974025972</v>
      </c>
      <c r="P46" s="274">
        <f t="shared" si="14"/>
        <v>0.25730004231908593</v>
      </c>
      <c r="Q46" s="274">
        <f t="shared" si="14"/>
        <v>0.25647865853658536</v>
      </c>
      <c r="R46" s="274">
        <f t="shared" si="14"/>
        <v>0.23521505376344087</v>
      </c>
      <c r="S46"/>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row>
    <row r="47" spans="1:77" s="16" customFormat="1" ht="18" customHeight="1">
      <c r="A47" s="508"/>
      <c r="B47" s="486"/>
      <c r="C47" s="482"/>
      <c r="D47" s="265" t="s">
        <v>413</v>
      </c>
      <c r="E47" s="271">
        <v>480</v>
      </c>
      <c r="F47" s="271">
        <v>540</v>
      </c>
      <c r="G47" s="271">
        <v>441</v>
      </c>
      <c r="H47" s="271">
        <v>400</v>
      </c>
      <c r="I47" s="271">
        <v>458</v>
      </c>
      <c r="J47" s="271">
        <v>417</v>
      </c>
      <c r="K47" s="271">
        <v>451</v>
      </c>
      <c r="L47" s="271">
        <v>587</v>
      </c>
      <c r="M47" s="271">
        <v>652</v>
      </c>
      <c r="N47" s="271">
        <v>734</v>
      </c>
      <c r="O47" s="271">
        <v>658</v>
      </c>
      <c r="P47" s="271">
        <v>824</v>
      </c>
      <c r="Q47" s="271">
        <v>918</v>
      </c>
      <c r="R47" s="271">
        <v>1005</v>
      </c>
      <c r="S47"/>
      <c r="T47"/>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row>
    <row r="48" spans="1:77" ht="18" customHeight="1">
      <c r="A48" s="508"/>
      <c r="B48" s="486"/>
      <c r="C48" s="482"/>
      <c r="D48" s="265" t="s">
        <v>414</v>
      </c>
      <c r="E48" s="271">
        <v>443</v>
      </c>
      <c r="F48" s="271">
        <v>495</v>
      </c>
      <c r="G48" s="271">
        <v>403</v>
      </c>
      <c r="H48" s="271">
        <v>361</v>
      </c>
      <c r="I48" s="271">
        <v>426</v>
      </c>
      <c r="J48" s="271">
        <v>388</v>
      </c>
      <c r="K48" s="271">
        <v>416</v>
      </c>
      <c r="L48" s="271">
        <v>542</v>
      </c>
      <c r="M48" s="271">
        <v>598</v>
      </c>
      <c r="N48" s="271">
        <v>663</v>
      </c>
      <c r="O48" s="271">
        <v>595</v>
      </c>
      <c r="P48" s="271">
        <v>747</v>
      </c>
      <c r="Q48" s="271">
        <v>828</v>
      </c>
      <c r="R48" s="271">
        <v>909</v>
      </c>
      <c r="S48"/>
    </row>
    <row r="49" spans="1:23" ht="18" customHeight="1">
      <c r="A49" s="508"/>
      <c r="B49" s="486"/>
      <c r="C49" s="482"/>
      <c r="D49" s="273" t="s">
        <v>415</v>
      </c>
      <c r="E49" s="274">
        <f t="shared" ref="E49:R49" si="15">E47/E39</f>
        <v>0.34383954154727792</v>
      </c>
      <c r="F49" s="274">
        <f t="shared" si="15"/>
        <v>0.37113402061855671</v>
      </c>
      <c r="G49" s="274">
        <f t="shared" si="15"/>
        <v>0.3271513353115727</v>
      </c>
      <c r="H49" s="274">
        <f t="shared" si="15"/>
        <v>0.28964518464880523</v>
      </c>
      <c r="I49" s="274">
        <f t="shared" si="15"/>
        <v>0.3214035087719298</v>
      </c>
      <c r="J49" s="274">
        <f t="shared" si="15"/>
        <v>0.29140461215932911</v>
      </c>
      <c r="K49" s="274">
        <f t="shared" si="15"/>
        <v>0.2796032238065716</v>
      </c>
      <c r="L49" s="274">
        <f t="shared" si="15"/>
        <v>0.33014623172103486</v>
      </c>
      <c r="M49" s="274">
        <f t="shared" si="15"/>
        <v>0.32763819095477387</v>
      </c>
      <c r="N49" s="274">
        <f t="shared" si="15"/>
        <v>0.32680320569902049</v>
      </c>
      <c r="O49" s="274">
        <f t="shared" si="15"/>
        <v>0.32867132867132864</v>
      </c>
      <c r="P49" s="274">
        <f t="shared" si="15"/>
        <v>0.34870926787981382</v>
      </c>
      <c r="Q49" s="274">
        <f t="shared" si="15"/>
        <v>0.34984756097560976</v>
      </c>
      <c r="R49" s="274">
        <f t="shared" si="15"/>
        <v>0.33770161290322581</v>
      </c>
      <c r="S49"/>
    </row>
    <row r="50" spans="1:23" ht="18" customHeight="1">
      <c r="A50" s="508"/>
      <c r="B50" s="486"/>
      <c r="C50" s="482"/>
      <c r="D50" s="265" t="s">
        <v>416</v>
      </c>
      <c r="E50" s="177">
        <v>225</v>
      </c>
      <c r="F50" s="177">
        <v>236</v>
      </c>
      <c r="G50" s="177">
        <v>234</v>
      </c>
      <c r="H50" s="177">
        <v>222</v>
      </c>
      <c r="I50" s="177">
        <v>194</v>
      </c>
      <c r="J50" s="177">
        <v>174</v>
      </c>
      <c r="K50" s="177">
        <v>181</v>
      </c>
      <c r="L50" s="177">
        <v>196</v>
      </c>
      <c r="M50" s="177">
        <v>178</v>
      </c>
      <c r="N50" s="177">
        <v>251</v>
      </c>
      <c r="O50" s="177">
        <v>199</v>
      </c>
      <c r="P50" s="177">
        <v>237</v>
      </c>
      <c r="Q50" s="177">
        <v>282</v>
      </c>
      <c r="R50" s="271">
        <v>335</v>
      </c>
      <c r="S50"/>
      <c r="T50"/>
    </row>
    <row r="51" spans="1:23" ht="18" customHeight="1">
      <c r="A51" s="508"/>
      <c r="B51" s="486"/>
      <c r="C51" s="482"/>
      <c r="D51" s="265" t="s">
        <v>417</v>
      </c>
      <c r="E51" s="271">
        <v>200</v>
      </c>
      <c r="F51" s="271">
        <v>215</v>
      </c>
      <c r="G51" s="271">
        <v>206</v>
      </c>
      <c r="H51" s="271">
        <v>200</v>
      </c>
      <c r="I51" s="271">
        <v>177</v>
      </c>
      <c r="J51" s="271">
        <v>162</v>
      </c>
      <c r="K51" s="271">
        <v>162</v>
      </c>
      <c r="L51" s="271">
        <v>180</v>
      </c>
      <c r="M51" s="271">
        <v>161</v>
      </c>
      <c r="N51" s="271">
        <v>224</v>
      </c>
      <c r="O51" s="271">
        <v>186</v>
      </c>
      <c r="P51" s="271">
        <v>216</v>
      </c>
      <c r="Q51" s="271">
        <v>244</v>
      </c>
      <c r="R51" s="271">
        <v>299</v>
      </c>
      <c r="S51"/>
    </row>
    <row r="52" spans="1:23" ht="18" customHeight="1">
      <c r="A52" s="508"/>
      <c r="B52" s="486"/>
      <c r="C52" s="482"/>
      <c r="D52" s="273" t="s">
        <v>418</v>
      </c>
      <c r="E52" s="274">
        <f t="shared" ref="E52:R52" si="16">E50/E39</f>
        <v>0.16117478510028654</v>
      </c>
      <c r="F52" s="274">
        <f t="shared" si="16"/>
        <v>0.16219931271477664</v>
      </c>
      <c r="G52" s="274">
        <f t="shared" si="16"/>
        <v>0.17359050445103857</v>
      </c>
      <c r="H52" s="274">
        <f t="shared" si="16"/>
        <v>0.16075307748008688</v>
      </c>
      <c r="I52" s="274">
        <f t="shared" si="16"/>
        <v>0.13614035087719298</v>
      </c>
      <c r="J52" s="274">
        <f t="shared" si="16"/>
        <v>0.12159329140461216</v>
      </c>
      <c r="K52" s="274">
        <f t="shared" si="16"/>
        <v>0.11221326720396776</v>
      </c>
      <c r="L52" s="274">
        <f t="shared" si="16"/>
        <v>0.11023622047244094</v>
      </c>
      <c r="M52" s="274">
        <f t="shared" si="16"/>
        <v>8.9447236180904527E-2</v>
      </c>
      <c r="N52" s="274">
        <f t="shared" si="16"/>
        <v>0.11175422974176313</v>
      </c>
      <c r="O52" s="274">
        <f t="shared" si="16"/>
        <v>9.9400599400599407E-2</v>
      </c>
      <c r="P52" s="274">
        <f t="shared" si="16"/>
        <v>0.10029623360135421</v>
      </c>
      <c r="Q52" s="274">
        <f t="shared" si="16"/>
        <v>0.10746951219512195</v>
      </c>
      <c r="R52" s="274">
        <f t="shared" si="16"/>
        <v>0.11256720430107527</v>
      </c>
      <c r="S52"/>
    </row>
    <row r="53" spans="1:23" ht="18" customHeight="1">
      <c r="A53" s="508"/>
      <c r="B53" s="486"/>
      <c r="C53" s="482"/>
      <c r="D53" s="261" t="s">
        <v>419</v>
      </c>
      <c r="E53" s="177">
        <v>149</v>
      </c>
      <c r="F53" s="177">
        <v>182</v>
      </c>
      <c r="G53" s="177">
        <v>125</v>
      </c>
      <c r="H53" s="177">
        <v>150</v>
      </c>
      <c r="I53" s="177">
        <v>157</v>
      </c>
      <c r="J53" s="177">
        <v>167</v>
      </c>
      <c r="K53" s="177">
        <v>158</v>
      </c>
      <c r="L53" s="177">
        <v>168</v>
      </c>
      <c r="M53" s="177">
        <v>171</v>
      </c>
      <c r="N53" s="177">
        <v>191</v>
      </c>
      <c r="O53" s="177">
        <v>164</v>
      </c>
      <c r="P53" s="177">
        <v>182</v>
      </c>
      <c r="Q53" s="177">
        <v>234</v>
      </c>
      <c r="R53">
        <v>329</v>
      </c>
      <c r="S53"/>
      <c r="T53"/>
    </row>
    <row r="54" spans="1:23" ht="18" customHeight="1">
      <c r="A54" s="508"/>
      <c r="B54" s="486"/>
      <c r="C54" s="482"/>
      <c r="D54" s="265" t="s">
        <v>420</v>
      </c>
      <c r="E54" s="271">
        <v>130</v>
      </c>
      <c r="F54" s="271">
        <v>156</v>
      </c>
      <c r="G54" s="271">
        <v>99</v>
      </c>
      <c r="H54" s="271">
        <v>133</v>
      </c>
      <c r="I54" s="271">
        <v>136</v>
      </c>
      <c r="J54" s="271">
        <v>132</v>
      </c>
      <c r="K54" s="271">
        <v>141</v>
      </c>
      <c r="L54" s="271">
        <v>144</v>
      </c>
      <c r="M54" s="271">
        <v>163</v>
      </c>
      <c r="N54" s="271">
        <v>170</v>
      </c>
      <c r="O54" s="271">
        <v>153</v>
      </c>
      <c r="P54" s="271">
        <v>167</v>
      </c>
      <c r="Q54" s="271">
        <v>211</v>
      </c>
      <c r="R54">
        <v>304</v>
      </c>
      <c r="S54" s="436"/>
      <c r="T54" s="167"/>
      <c r="U54" s="167"/>
      <c r="V54" s="167"/>
      <c r="W54" s="167"/>
    </row>
    <row r="55" spans="1:23" ht="18" customHeight="1">
      <c r="A55" s="508"/>
      <c r="B55" s="486"/>
      <c r="C55" s="482"/>
      <c r="D55" s="273" t="s">
        <v>421</v>
      </c>
      <c r="E55" s="274">
        <f t="shared" ref="E55:R55" si="17">E53/E39</f>
        <v>0.10673352435530085</v>
      </c>
      <c r="F55" s="274">
        <f t="shared" si="17"/>
        <v>0.12508591065292096</v>
      </c>
      <c r="G55" s="274">
        <f t="shared" si="17"/>
        <v>9.2729970326409492E-2</v>
      </c>
      <c r="H55" s="274">
        <f t="shared" si="17"/>
        <v>0.10861694424330195</v>
      </c>
      <c r="I55" s="274">
        <f t="shared" si="17"/>
        <v>0.11017543859649123</v>
      </c>
      <c r="J55" s="274">
        <f t="shared" si="17"/>
        <v>0.116701607267645</v>
      </c>
      <c r="K55" s="274">
        <f t="shared" si="17"/>
        <v>9.7954122752634848E-2</v>
      </c>
      <c r="L55" s="274">
        <f t="shared" si="17"/>
        <v>9.4488188976377951E-2</v>
      </c>
      <c r="M55" s="274">
        <f t="shared" si="17"/>
        <v>8.5929648241206025E-2</v>
      </c>
      <c r="N55" s="274">
        <f t="shared" si="17"/>
        <v>8.5040071237756004E-2</v>
      </c>
      <c r="O55" s="274">
        <f t="shared" si="17"/>
        <v>8.191808191808192E-2</v>
      </c>
      <c r="P55" s="274">
        <f t="shared" si="17"/>
        <v>7.702073635209479E-2</v>
      </c>
      <c r="Q55" s="274">
        <f t="shared" si="17"/>
        <v>8.9176829268292679E-2</v>
      </c>
      <c r="R55" s="274">
        <f t="shared" si="17"/>
        <v>0.1105510752688172</v>
      </c>
      <c r="S55" s="436"/>
      <c r="T55" s="167"/>
      <c r="U55" s="167"/>
      <c r="V55" s="167"/>
      <c r="W55" s="167"/>
    </row>
    <row r="56" spans="1:23" ht="18" customHeight="1">
      <c r="A56" s="508"/>
      <c r="B56" s="486"/>
      <c r="C56" s="482"/>
      <c r="D56" s="261" t="s">
        <v>422</v>
      </c>
      <c r="E56" s="177">
        <v>6</v>
      </c>
      <c r="F56" s="177">
        <v>10</v>
      </c>
      <c r="G56" s="177">
        <v>13</v>
      </c>
      <c r="H56" s="177">
        <v>5</v>
      </c>
      <c r="I56" s="177">
        <v>5</v>
      </c>
      <c r="J56" s="177">
        <v>14</v>
      </c>
      <c r="K56" s="177">
        <v>14</v>
      </c>
      <c r="L56" s="177">
        <v>24</v>
      </c>
      <c r="M56" s="177">
        <v>8</v>
      </c>
      <c r="N56" s="177">
        <v>14</v>
      </c>
      <c r="O56" s="177">
        <v>17</v>
      </c>
      <c r="P56" s="177">
        <v>17</v>
      </c>
      <c r="Q56" s="177">
        <v>7</v>
      </c>
      <c r="R56" s="177">
        <v>26</v>
      </c>
      <c r="S56" s="436"/>
      <c r="T56" s="436"/>
      <c r="U56" s="167"/>
      <c r="V56" s="167"/>
      <c r="W56" s="167"/>
    </row>
    <row r="57" spans="1:23" ht="18" customHeight="1">
      <c r="A57" s="508"/>
      <c r="B57" s="486"/>
      <c r="C57" s="482"/>
      <c r="D57" s="265" t="s">
        <v>423</v>
      </c>
      <c r="E57" s="271">
        <v>6</v>
      </c>
      <c r="F57" s="271">
        <v>10</v>
      </c>
      <c r="G57" s="271">
        <v>12</v>
      </c>
      <c r="H57" s="271">
        <v>4</v>
      </c>
      <c r="I57" s="271">
        <v>3</v>
      </c>
      <c r="J57" s="271">
        <v>10</v>
      </c>
      <c r="K57" s="271">
        <v>13</v>
      </c>
      <c r="L57" s="271">
        <v>19</v>
      </c>
      <c r="M57" s="271">
        <v>6</v>
      </c>
      <c r="N57" s="271">
        <v>12</v>
      </c>
      <c r="O57" s="271">
        <v>11</v>
      </c>
      <c r="P57" s="271">
        <v>17</v>
      </c>
      <c r="Q57" s="271">
        <v>7</v>
      </c>
      <c r="R57" s="177">
        <v>23</v>
      </c>
      <c r="S57" s="436"/>
      <c r="T57" s="167"/>
      <c r="U57" s="167"/>
      <c r="V57" s="167"/>
      <c r="W57" s="167"/>
    </row>
    <row r="58" spans="1:23" ht="18" customHeight="1">
      <c r="A58" s="508"/>
      <c r="B58" s="486"/>
      <c r="C58" s="482"/>
      <c r="D58" s="273" t="s">
        <v>424</v>
      </c>
      <c r="E58" s="274">
        <f t="shared" ref="E58:R58" si="18">E56/E39</f>
        <v>4.2979942693409743E-3</v>
      </c>
      <c r="F58" s="274">
        <f t="shared" si="18"/>
        <v>6.8728522336769758E-3</v>
      </c>
      <c r="G58" s="274">
        <f t="shared" si="18"/>
        <v>9.6439169139465875E-3</v>
      </c>
      <c r="H58" s="274">
        <f t="shared" si="18"/>
        <v>3.6205648081100651E-3</v>
      </c>
      <c r="I58" s="274">
        <f t="shared" si="18"/>
        <v>3.5087719298245615E-3</v>
      </c>
      <c r="J58" s="274">
        <f t="shared" si="18"/>
        <v>9.7833682739343116E-3</v>
      </c>
      <c r="K58" s="274">
        <f t="shared" si="18"/>
        <v>8.679479231246125E-3</v>
      </c>
      <c r="L58" s="274">
        <f t="shared" si="18"/>
        <v>1.3498312710911136E-2</v>
      </c>
      <c r="M58" s="274">
        <f t="shared" si="18"/>
        <v>4.0201005025125632E-3</v>
      </c>
      <c r="N58" s="274">
        <f t="shared" si="18"/>
        <v>6.2333036509349959E-3</v>
      </c>
      <c r="O58" s="274">
        <f t="shared" si="18"/>
        <v>8.4915084915084919E-3</v>
      </c>
      <c r="P58" s="274">
        <f t="shared" si="18"/>
        <v>7.1942446043165471E-3</v>
      </c>
      <c r="Q58" s="274">
        <f t="shared" si="18"/>
        <v>2.6676829268292685E-3</v>
      </c>
      <c r="R58" s="274">
        <f t="shared" si="18"/>
        <v>8.7365591397849454E-3</v>
      </c>
      <c r="S58" s="436"/>
      <c r="T58" s="167"/>
      <c r="U58" s="167"/>
      <c r="V58" s="167"/>
      <c r="W58" s="167"/>
    </row>
    <row r="59" spans="1:23" ht="18" customHeight="1">
      <c r="A59" s="508"/>
      <c r="B59" s="486"/>
      <c r="C59" s="482"/>
      <c r="D59" s="265" t="s">
        <v>425</v>
      </c>
      <c r="E59" s="175">
        <v>66</v>
      </c>
      <c r="F59" s="175">
        <v>29</v>
      </c>
      <c r="G59" s="175">
        <v>19</v>
      </c>
      <c r="H59" s="175">
        <v>13</v>
      </c>
      <c r="I59" s="175">
        <v>9</v>
      </c>
      <c r="J59" s="175">
        <v>8</v>
      </c>
      <c r="K59" s="175">
        <v>6</v>
      </c>
      <c r="L59" s="175">
        <v>7</v>
      </c>
      <c r="M59" s="175">
        <v>5</v>
      </c>
      <c r="N59" s="175">
        <v>9</v>
      </c>
      <c r="O59" s="175">
        <v>3</v>
      </c>
      <c r="P59" s="175">
        <v>5</v>
      </c>
      <c r="Q59" s="175">
        <v>6</v>
      </c>
      <c r="R59" s="175">
        <v>11</v>
      </c>
      <c r="S59" s="436"/>
      <c r="T59" s="436"/>
      <c r="U59" s="167"/>
      <c r="V59" s="167"/>
      <c r="W59" s="167"/>
    </row>
    <row r="60" spans="1:23" ht="18" customHeight="1">
      <c r="A60" s="508"/>
      <c r="B60" s="486"/>
      <c r="C60" s="482"/>
      <c r="D60" s="265" t="s">
        <v>426</v>
      </c>
      <c r="E60" s="271">
        <v>47</v>
      </c>
      <c r="F60" s="271">
        <v>14</v>
      </c>
      <c r="G60" s="271">
        <v>17</v>
      </c>
      <c r="H60" s="271">
        <v>7</v>
      </c>
      <c r="I60" s="271">
        <v>8</v>
      </c>
      <c r="J60" s="271">
        <v>6</v>
      </c>
      <c r="K60" s="271">
        <v>6</v>
      </c>
      <c r="L60" s="271">
        <v>4</v>
      </c>
      <c r="M60" s="271">
        <v>4</v>
      </c>
      <c r="N60" s="271">
        <v>8</v>
      </c>
      <c r="O60" s="271">
        <v>1</v>
      </c>
      <c r="P60" s="271">
        <v>4</v>
      </c>
      <c r="Q60" s="271">
        <v>6</v>
      </c>
      <c r="R60" s="175">
        <v>8</v>
      </c>
      <c r="S60" s="436"/>
      <c r="T60" s="167"/>
      <c r="U60" s="167"/>
      <c r="V60" s="167"/>
      <c r="W60" s="167"/>
    </row>
    <row r="61" spans="1:23" ht="18" customHeight="1">
      <c r="A61" s="508"/>
      <c r="B61" s="486"/>
      <c r="C61" s="482"/>
      <c r="D61" s="273" t="s">
        <v>427</v>
      </c>
      <c r="E61" s="274">
        <f t="shared" ref="E61:R61" si="19">E59/E39</f>
        <v>4.7277936962750719E-2</v>
      </c>
      <c r="F61" s="274">
        <f t="shared" si="19"/>
        <v>1.9931271477663229E-2</v>
      </c>
      <c r="G61" s="274">
        <f t="shared" si="19"/>
        <v>1.4094955489614243E-2</v>
      </c>
      <c r="H61" s="274">
        <f t="shared" si="19"/>
        <v>9.4134685010861703E-3</v>
      </c>
      <c r="I61" s="274">
        <f t="shared" si="19"/>
        <v>6.3157894736842104E-3</v>
      </c>
      <c r="J61" s="274">
        <f t="shared" si="19"/>
        <v>5.5904961565338921E-3</v>
      </c>
      <c r="K61" s="274">
        <f t="shared" si="19"/>
        <v>3.7197768133911966E-3</v>
      </c>
      <c r="L61" s="274">
        <f t="shared" si="19"/>
        <v>3.937007874015748E-3</v>
      </c>
      <c r="M61" s="274">
        <f t="shared" si="19"/>
        <v>2.5125628140703518E-3</v>
      </c>
      <c r="N61" s="274">
        <f t="shared" si="19"/>
        <v>4.0071237756010682E-3</v>
      </c>
      <c r="O61" s="274">
        <f t="shared" si="19"/>
        <v>1.4985014985014985E-3</v>
      </c>
      <c r="P61" s="274">
        <f t="shared" si="19"/>
        <v>2.1159542953872196E-3</v>
      </c>
      <c r="Q61" s="274">
        <f t="shared" si="19"/>
        <v>2.2865853658536584E-3</v>
      </c>
      <c r="R61" s="274">
        <f t="shared" si="19"/>
        <v>3.6962365591397851E-3</v>
      </c>
      <c r="S61" s="436"/>
      <c r="T61" s="167"/>
      <c r="U61" s="167"/>
      <c r="V61" s="167"/>
      <c r="W61" s="167"/>
    </row>
    <row r="62" spans="1:23" ht="18" customHeight="1">
      <c r="A62" s="508"/>
      <c r="B62" s="111" t="s">
        <v>4</v>
      </c>
      <c r="C62" s="240" t="s">
        <v>382</v>
      </c>
      <c r="D62" s="305"/>
      <c r="E62" s="111">
        <v>2010</v>
      </c>
      <c r="F62" s="111">
        <v>2011</v>
      </c>
      <c r="G62" s="111">
        <v>2012</v>
      </c>
      <c r="H62" s="111">
        <v>2013</v>
      </c>
      <c r="I62" s="111">
        <v>2014</v>
      </c>
      <c r="J62" s="111">
        <v>2015</v>
      </c>
      <c r="K62" s="111">
        <v>2016</v>
      </c>
      <c r="L62" s="111">
        <v>2017</v>
      </c>
      <c r="M62" s="111">
        <v>2018</v>
      </c>
      <c r="N62" s="111">
        <v>2019</v>
      </c>
      <c r="O62" s="111">
        <v>2020</v>
      </c>
      <c r="P62" s="111">
        <v>2021</v>
      </c>
      <c r="Q62" s="111">
        <v>2022</v>
      </c>
      <c r="R62" s="111" t="s">
        <v>387</v>
      </c>
      <c r="S62"/>
      <c r="T62"/>
    </row>
    <row r="63" spans="1:23" ht="18" customHeight="1">
      <c r="A63" s="508"/>
      <c r="B63" s="486" t="s">
        <v>428</v>
      </c>
      <c r="C63" s="482" t="s">
        <v>141</v>
      </c>
      <c r="D63" s="194" t="s">
        <v>429</v>
      </c>
      <c r="E63" s="427">
        <v>796</v>
      </c>
      <c r="F63" s="427">
        <v>886</v>
      </c>
      <c r="G63" s="427">
        <v>827</v>
      </c>
      <c r="H63" s="427">
        <v>769</v>
      </c>
      <c r="I63" s="427">
        <v>827</v>
      </c>
      <c r="J63" s="427">
        <v>763</v>
      </c>
      <c r="K63" s="427">
        <v>872</v>
      </c>
      <c r="L63" s="427">
        <v>993</v>
      </c>
      <c r="M63" s="427">
        <v>1189</v>
      </c>
      <c r="N63" s="427">
        <v>1254</v>
      </c>
      <c r="O63" s="427">
        <v>1167</v>
      </c>
      <c r="P63" s="427">
        <v>1485</v>
      </c>
      <c r="Q63" s="427">
        <v>1637</v>
      </c>
      <c r="R63" s="427">
        <v>1998</v>
      </c>
      <c r="S63" s="436"/>
      <c r="T63" s="436"/>
      <c r="U63" s="436"/>
      <c r="V63" s="436"/>
      <c r="W63" s="436"/>
    </row>
    <row r="64" spans="1:23" ht="18" customHeight="1">
      <c r="A64" s="508"/>
      <c r="B64" s="486"/>
      <c r="C64" s="482"/>
      <c r="D64" s="194" t="s">
        <v>430</v>
      </c>
      <c r="E64" s="427">
        <v>725</v>
      </c>
      <c r="F64" s="427">
        <v>840</v>
      </c>
      <c r="G64" s="427">
        <v>784</v>
      </c>
      <c r="H64" s="427">
        <v>742</v>
      </c>
      <c r="I64" s="427">
        <v>804</v>
      </c>
      <c r="J64" s="427">
        <v>741</v>
      </c>
      <c r="K64" s="427">
        <v>851</v>
      </c>
      <c r="L64" s="427">
        <v>961</v>
      </c>
      <c r="M64" s="428">
        <v>1162</v>
      </c>
      <c r="N64" s="428">
        <v>1240</v>
      </c>
      <c r="O64" s="428">
        <v>1141</v>
      </c>
      <c r="P64" s="428">
        <v>1451</v>
      </c>
      <c r="Q64" s="428">
        <v>1597</v>
      </c>
      <c r="R64" s="427">
        <v>1909</v>
      </c>
      <c r="S64" s="436"/>
      <c r="T64" s="436"/>
      <c r="U64" s="436"/>
      <c r="V64" s="436"/>
      <c r="W64" s="436"/>
    </row>
    <row r="65" spans="1:22" ht="18" customHeight="1">
      <c r="A65" s="508"/>
      <c r="B65" s="486"/>
      <c r="C65" s="482"/>
      <c r="D65" s="241" t="s">
        <v>431</v>
      </c>
      <c r="E65" s="275">
        <v>0.91080402010050254</v>
      </c>
      <c r="F65" s="275">
        <v>0.94808126410835214</v>
      </c>
      <c r="G65" s="275">
        <v>0.94800483675937119</v>
      </c>
      <c r="H65" s="275">
        <v>0.96488946684005206</v>
      </c>
      <c r="I65" s="275">
        <v>0.97218863361547758</v>
      </c>
      <c r="J65" s="275">
        <v>0.97116644823066844</v>
      </c>
      <c r="K65" s="275">
        <v>0.9759174311926605</v>
      </c>
      <c r="L65" s="275">
        <v>0.96777442094662636</v>
      </c>
      <c r="M65" s="275">
        <v>0.97729184188393603</v>
      </c>
      <c r="N65" s="275">
        <v>0.98883572567783096</v>
      </c>
      <c r="O65" s="275">
        <v>0.97772065124250218</v>
      </c>
      <c r="P65" s="275">
        <v>0.97710437710437714</v>
      </c>
      <c r="Q65" s="275">
        <v>0.97556505803298721</v>
      </c>
      <c r="R65" s="275">
        <v>0.95545545545545552</v>
      </c>
      <c r="S65" s="436"/>
      <c r="V65" s="436"/>
    </row>
    <row r="66" spans="1:22" ht="18" customHeight="1">
      <c r="A66" s="508"/>
      <c r="B66" s="486"/>
      <c r="C66" s="482"/>
      <c r="D66" s="241" t="s">
        <v>432</v>
      </c>
      <c r="E66" s="196">
        <v>350</v>
      </c>
      <c r="F66" s="196">
        <v>453</v>
      </c>
      <c r="G66" s="196">
        <v>431</v>
      </c>
      <c r="H66" s="196">
        <v>370</v>
      </c>
      <c r="I66" s="196">
        <v>406</v>
      </c>
      <c r="J66" s="196">
        <v>406</v>
      </c>
      <c r="K66" s="196">
        <v>448</v>
      </c>
      <c r="L66" s="196">
        <v>518</v>
      </c>
      <c r="M66" s="196">
        <v>638</v>
      </c>
      <c r="N66" s="196">
        <v>707</v>
      </c>
      <c r="O66" s="196">
        <v>636</v>
      </c>
      <c r="P66" s="196">
        <v>834</v>
      </c>
      <c r="Q66" s="196">
        <v>879</v>
      </c>
      <c r="R66" s="196">
        <v>1088</v>
      </c>
      <c r="S66" s="436"/>
      <c r="T66" s="436"/>
      <c r="V66" s="436"/>
    </row>
    <row r="67" spans="1:22" ht="18" customHeight="1">
      <c r="A67" s="508"/>
      <c r="B67" s="486"/>
      <c r="C67" s="482"/>
      <c r="D67" s="241" t="s">
        <v>433</v>
      </c>
      <c r="E67" s="275">
        <v>0.97714285714285709</v>
      </c>
      <c r="F67" s="275">
        <v>0.98013245033112584</v>
      </c>
      <c r="G67" s="275">
        <v>0.97447795823665895</v>
      </c>
      <c r="H67" s="275">
        <v>0.98108108108108105</v>
      </c>
      <c r="I67" s="275">
        <v>0.98768472906403937</v>
      </c>
      <c r="J67" s="275">
        <v>0.98029556650246308</v>
      </c>
      <c r="K67" s="275">
        <v>0.9866071428571429</v>
      </c>
      <c r="L67" s="275">
        <v>0.98455598455598459</v>
      </c>
      <c r="M67" s="275">
        <v>0.99216300940438873</v>
      </c>
      <c r="N67" s="275">
        <v>0.99292786421499291</v>
      </c>
      <c r="O67" s="275">
        <v>0.98584905660377353</v>
      </c>
      <c r="P67" s="275">
        <v>0.98561151079136688</v>
      </c>
      <c r="Q67" s="275">
        <v>0.99203640500568824</v>
      </c>
      <c r="R67" s="275">
        <v>0.97426470588235292</v>
      </c>
      <c r="S67" s="436"/>
      <c r="T67" s="436"/>
      <c r="V67" s="436"/>
    </row>
    <row r="68" spans="1:22" ht="18" customHeight="1">
      <c r="A68" s="508"/>
      <c r="B68" s="486"/>
      <c r="C68" s="482"/>
      <c r="D68" s="241" t="s">
        <v>434</v>
      </c>
      <c r="E68" s="196">
        <v>205</v>
      </c>
      <c r="F68" s="196">
        <v>225</v>
      </c>
      <c r="G68" s="196">
        <v>197</v>
      </c>
      <c r="H68" s="196">
        <v>196</v>
      </c>
      <c r="I68" s="196">
        <v>203</v>
      </c>
      <c r="J68" s="196">
        <v>191</v>
      </c>
      <c r="K68" s="196">
        <v>229</v>
      </c>
      <c r="L68" s="196">
        <v>255</v>
      </c>
      <c r="M68" s="196">
        <v>288</v>
      </c>
      <c r="N68" s="196">
        <v>313</v>
      </c>
      <c r="O68" s="196">
        <v>329</v>
      </c>
      <c r="P68" s="196">
        <v>410</v>
      </c>
      <c r="Q68" s="196">
        <v>451</v>
      </c>
      <c r="R68" s="196">
        <v>519</v>
      </c>
      <c r="S68" s="436"/>
      <c r="T68" s="436"/>
      <c r="V68" s="436"/>
    </row>
    <row r="69" spans="1:22" ht="18" customHeight="1">
      <c r="A69" s="508"/>
      <c r="B69" s="486"/>
      <c r="C69" s="482"/>
      <c r="D69" s="241" t="s">
        <v>435</v>
      </c>
      <c r="E69" s="275">
        <v>0.97560975609756095</v>
      </c>
      <c r="F69" s="275">
        <v>0.99111111111111116</v>
      </c>
      <c r="G69" s="275">
        <v>0.97969543147208127</v>
      </c>
      <c r="H69" s="275">
        <v>0.99489795918367352</v>
      </c>
      <c r="I69" s="275">
        <v>0.97536945812807885</v>
      </c>
      <c r="J69" s="275">
        <v>0.97905759162303663</v>
      </c>
      <c r="K69" s="275">
        <v>1</v>
      </c>
      <c r="L69" s="275">
        <v>0.99215686274509807</v>
      </c>
      <c r="M69" s="275">
        <v>0.98958333333333337</v>
      </c>
      <c r="N69" s="275">
        <v>0.99361022364217255</v>
      </c>
      <c r="O69" s="275">
        <v>0.99392097264437695</v>
      </c>
      <c r="P69" s="275">
        <v>0.99268292682926829</v>
      </c>
      <c r="Q69" s="275">
        <v>0.98669623059866962</v>
      </c>
      <c r="R69" s="275">
        <v>0.98265895953757221</v>
      </c>
      <c r="S69" s="436"/>
      <c r="T69" s="436"/>
      <c r="V69" s="436"/>
    </row>
    <row r="70" spans="1:22" ht="18" customHeight="1">
      <c r="A70" s="508"/>
      <c r="B70" s="486"/>
      <c r="C70" s="482"/>
      <c r="D70" s="241" t="s">
        <v>436</v>
      </c>
      <c r="E70" s="196">
        <v>23</v>
      </c>
      <c r="F70" s="196">
        <v>6</v>
      </c>
      <c r="G70" s="196">
        <v>16</v>
      </c>
      <c r="H70" s="196">
        <v>30</v>
      </c>
      <c r="I70" s="196">
        <v>31</v>
      </c>
      <c r="J70" s="196">
        <v>20</v>
      </c>
      <c r="K70" s="196">
        <v>32</v>
      </c>
      <c r="L70" s="196">
        <v>37</v>
      </c>
      <c r="M70" s="196">
        <v>26</v>
      </c>
      <c r="N70" s="196">
        <v>28</v>
      </c>
      <c r="O70" s="196">
        <v>22</v>
      </c>
      <c r="P70" s="196">
        <v>25</v>
      </c>
      <c r="Q70" s="196">
        <v>33</v>
      </c>
      <c r="R70" s="196">
        <v>27</v>
      </c>
      <c r="S70" s="436"/>
      <c r="T70" s="436"/>
      <c r="V70" s="436"/>
    </row>
    <row r="71" spans="1:22" ht="18" customHeight="1">
      <c r="A71" s="508"/>
      <c r="B71" s="486"/>
      <c r="C71" s="482"/>
      <c r="D71" s="276" t="s">
        <v>437</v>
      </c>
      <c r="E71" s="275">
        <v>0.78260869565217395</v>
      </c>
      <c r="F71" s="275">
        <v>0.83333333333333337</v>
      </c>
      <c r="G71" s="275">
        <v>0.875</v>
      </c>
      <c r="H71" s="275">
        <v>0.93333333333333335</v>
      </c>
      <c r="I71" s="275">
        <v>0.90322580645161288</v>
      </c>
      <c r="J71" s="275">
        <v>0.9</v>
      </c>
      <c r="K71" s="275">
        <v>0.96875</v>
      </c>
      <c r="L71" s="275">
        <v>0.83783783783783783</v>
      </c>
      <c r="M71" s="275">
        <v>0.92307692307692313</v>
      </c>
      <c r="N71" s="275">
        <v>0.9285714285714286</v>
      </c>
      <c r="O71" s="275">
        <v>0.95454545454545459</v>
      </c>
      <c r="P71" s="275">
        <v>0.92</v>
      </c>
      <c r="Q71" s="275">
        <v>0.84848484848484851</v>
      </c>
      <c r="R71" s="275">
        <v>0.88888888888888884</v>
      </c>
    </row>
    <row r="72" spans="1:22" ht="18" customHeight="1">
      <c r="A72" s="508"/>
      <c r="B72" s="486"/>
      <c r="C72" s="482"/>
      <c r="D72" s="194" t="s">
        <v>438</v>
      </c>
      <c r="E72" s="196">
        <v>41</v>
      </c>
      <c r="F72" s="196">
        <v>61</v>
      </c>
      <c r="G72" s="196">
        <v>79</v>
      </c>
      <c r="H72" s="196">
        <v>51</v>
      </c>
      <c r="I72" s="196">
        <v>72</v>
      </c>
      <c r="J72" s="196">
        <v>46</v>
      </c>
      <c r="K72" s="196">
        <v>51</v>
      </c>
      <c r="L72" s="196">
        <v>56</v>
      </c>
      <c r="M72" s="196">
        <v>106</v>
      </c>
      <c r="N72" s="196">
        <v>80</v>
      </c>
      <c r="O72" s="196">
        <v>52</v>
      </c>
      <c r="P72" s="196">
        <v>70</v>
      </c>
      <c r="Q72" s="196">
        <v>69</v>
      </c>
      <c r="R72" s="196">
        <v>101</v>
      </c>
    </row>
    <row r="73" spans="1:22" ht="18" customHeight="1">
      <c r="A73" s="508"/>
      <c r="B73" s="486"/>
      <c r="C73" s="482"/>
      <c r="D73" s="194" t="s">
        <v>439</v>
      </c>
      <c r="E73" s="275">
        <v>1</v>
      </c>
      <c r="F73" s="275">
        <v>0.93442622950819676</v>
      </c>
      <c r="G73" s="275">
        <v>0.92405063291139244</v>
      </c>
      <c r="H73" s="275">
        <v>0.94117647058823528</v>
      </c>
      <c r="I73" s="275">
        <v>0.95833333333333337</v>
      </c>
      <c r="J73" s="275">
        <v>0.97826086956521741</v>
      </c>
      <c r="K73" s="275">
        <v>0.96078431372549022</v>
      </c>
      <c r="L73" s="275">
        <v>0.8928571428571429</v>
      </c>
      <c r="M73" s="275">
        <v>0.94339622641509435</v>
      </c>
      <c r="N73" s="275">
        <v>0.97499999999999998</v>
      </c>
      <c r="O73" s="275">
        <v>0.98076923076923073</v>
      </c>
      <c r="P73" s="275">
        <v>0.97142857142857142</v>
      </c>
      <c r="Q73" s="275">
        <v>0.98550724637681164</v>
      </c>
      <c r="R73" s="275">
        <v>0.97029702970297027</v>
      </c>
    </row>
    <row r="74" spans="1:22" ht="18" customHeight="1">
      <c r="A74" s="508"/>
      <c r="B74" s="486"/>
      <c r="C74" s="482"/>
      <c r="D74" s="194" t="s">
        <v>440</v>
      </c>
      <c r="E74" s="196">
        <v>177</v>
      </c>
      <c r="F74" s="196">
        <v>141</v>
      </c>
      <c r="G74" s="196">
        <v>104</v>
      </c>
      <c r="H74" s="196">
        <v>122</v>
      </c>
      <c r="I74" s="196">
        <v>115</v>
      </c>
      <c r="J74" s="196">
        <v>100</v>
      </c>
      <c r="K74" s="196">
        <v>112</v>
      </c>
      <c r="L74" s="196">
        <v>127</v>
      </c>
      <c r="M74" s="196">
        <v>131</v>
      </c>
      <c r="N74" s="196">
        <v>126</v>
      </c>
      <c r="O74" s="196">
        <v>128</v>
      </c>
      <c r="P74" s="196">
        <v>146</v>
      </c>
      <c r="Q74" s="196">
        <v>205</v>
      </c>
      <c r="R74" s="196">
        <v>263</v>
      </c>
    </row>
    <row r="75" spans="1:22" ht="18" customHeight="1">
      <c r="A75" s="508"/>
      <c r="B75" s="486"/>
      <c r="C75" s="482"/>
      <c r="D75" s="194" t="s">
        <v>441</v>
      </c>
      <c r="E75" s="275">
        <v>0.70056497175141241</v>
      </c>
      <c r="F75" s="275">
        <v>0.78723404255319152</v>
      </c>
      <c r="G75" s="275">
        <v>0.80769230769230771</v>
      </c>
      <c r="H75" s="275">
        <v>0.88524590163934425</v>
      </c>
      <c r="I75" s="275">
        <v>0.93913043478260871</v>
      </c>
      <c r="J75" s="275">
        <v>0.93</v>
      </c>
      <c r="K75" s="275">
        <v>0.8928571428571429</v>
      </c>
      <c r="L75" s="275">
        <v>0.92125984251968507</v>
      </c>
      <c r="M75" s="275">
        <v>0.91603053435114501</v>
      </c>
      <c r="N75" s="275">
        <v>0.97619047619047616</v>
      </c>
      <c r="O75" s="275">
        <v>0.8984375</v>
      </c>
      <c r="P75" s="275">
        <v>0.89726027397260277</v>
      </c>
      <c r="Q75" s="275">
        <v>0.89756097560975612</v>
      </c>
      <c r="R75" s="275">
        <v>0.82509505703422048</v>
      </c>
    </row>
    <row r="76" spans="1:22" ht="18" customHeight="1">
      <c r="A76" s="508"/>
      <c r="B76" s="111" t="s">
        <v>4</v>
      </c>
      <c r="C76" s="240" t="s">
        <v>382</v>
      </c>
      <c r="D76" s="305"/>
      <c r="E76" s="111">
        <v>2010</v>
      </c>
      <c r="F76" s="111">
        <v>2011</v>
      </c>
      <c r="G76" s="111">
        <v>2012</v>
      </c>
      <c r="H76" s="111">
        <v>2013</v>
      </c>
      <c r="I76" s="111">
        <v>2014</v>
      </c>
      <c r="J76" s="111">
        <v>2015</v>
      </c>
      <c r="K76" s="111">
        <v>2016</v>
      </c>
      <c r="L76" s="111">
        <v>2017</v>
      </c>
      <c r="M76" s="111">
        <v>2018</v>
      </c>
      <c r="N76" s="111">
        <v>2019</v>
      </c>
      <c r="O76" s="111">
        <v>2020</v>
      </c>
      <c r="P76" s="111">
        <v>2021</v>
      </c>
      <c r="Q76" s="111">
        <v>2022</v>
      </c>
      <c r="R76" s="111" t="s">
        <v>387</v>
      </c>
      <c r="S76" s="275" t="s">
        <v>647</v>
      </c>
      <c r="T76" s="437"/>
    </row>
    <row r="77" spans="1:22" ht="18" customHeight="1">
      <c r="A77" s="508"/>
      <c r="B77" s="486" t="s">
        <v>442</v>
      </c>
      <c r="C77" s="505" t="s">
        <v>141</v>
      </c>
      <c r="D77" s="194" t="s">
        <v>429</v>
      </c>
      <c r="E77" s="196">
        <v>796</v>
      </c>
      <c r="F77" s="196">
        <v>886</v>
      </c>
      <c r="G77" s="196">
        <v>827</v>
      </c>
      <c r="H77" s="196">
        <v>769</v>
      </c>
      <c r="I77" s="196">
        <v>827</v>
      </c>
      <c r="J77" s="196">
        <v>763</v>
      </c>
      <c r="K77" s="196">
        <v>872</v>
      </c>
      <c r="L77" s="196">
        <v>993</v>
      </c>
      <c r="M77" s="252">
        <v>1189</v>
      </c>
      <c r="N77" s="252">
        <v>1254</v>
      </c>
      <c r="O77" s="252">
        <v>1167</v>
      </c>
      <c r="P77" s="252">
        <v>1485</v>
      </c>
      <c r="Q77" s="252">
        <v>1637</v>
      </c>
      <c r="R77" s="252">
        <v>1998</v>
      </c>
    </row>
    <row r="78" spans="1:22" ht="18" customHeight="1">
      <c r="A78" s="508"/>
      <c r="B78" s="486"/>
      <c r="C78" s="506"/>
      <c r="D78" s="194" t="s">
        <v>410</v>
      </c>
      <c r="E78" s="196">
        <v>45</v>
      </c>
      <c r="F78" s="196">
        <v>39</v>
      </c>
      <c r="G78" s="196">
        <v>59</v>
      </c>
      <c r="H78" s="196">
        <v>39</v>
      </c>
      <c r="I78" s="196">
        <v>52</v>
      </c>
      <c r="J78" s="196">
        <v>36</v>
      </c>
      <c r="K78" s="196">
        <v>63</v>
      </c>
      <c r="L78" s="196">
        <v>77</v>
      </c>
      <c r="M78" s="196">
        <v>97</v>
      </c>
      <c r="N78" s="196">
        <v>94</v>
      </c>
      <c r="O78" s="196">
        <v>80</v>
      </c>
      <c r="P78" s="196">
        <v>102</v>
      </c>
      <c r="Q78" s="196">
        <v>113</v>
      </c>
      <c r="R78" s="252">
        <v>128</v>
      </c>
    </row>
    <row r="79" spans="1:22" ht="18" customHeight="1">
      <c r="A79" s="508"/>
      <c r="B79" s="486"/>
      <c r="C79" s="506"/>
      <c r="D79" s="194" t="s">
        <v>443</v>
      </c>
      <c r="E79" s="275">
        <f>E78/E77</f>
        <v>5.6532663316582916E-2</v>
      </c>
      <c r="F79" s="275">
        <f>F78/F77</f>
        <v>4.4018058690744918E-2</v>
      </c>
      <c r="G79" s="275">
        <f t="shared" ref="G79:R79" si="20">G78/G77</f>
        <v>7.1342200725513907E-2</v>
      </c>
      <c r="H79" s="275">
        <f t="shared" si="20"/>
        <v>5.071521456436931E-2</v>
      </c>
      <c r="I79" s="275">
        <f t="shared" si="20"/>
        <v>6.2877871825876661E-2</v>
      </c>
      <c r="J79" s="275">
        <f t="shared" si="20"/>
        <v>4.7182175622542594E-2</v>
      </c>
      <c r="K79" s="275">
        <f t="shared" si="20"/>
        <v>7.2247706422018346E-2</v>
      </c>
      <c r="L79" s="275">
        <f t="shared" si="20"/>
        <v>7.7542799597180259E-2</v>
      </c>
      <c r="M79" s="275">
        <f t="shared" si="20"/>
        <v>8.1581160639192601E-2</v>
      </c>
      <c r="N79" s="275">
        <f t="shared" si="20"/>
        <v>7.4960127591706532E-2</v>
      </c>
      <c r="O79" s="275">
        <f t="shared" si="20"/>
        <v>6.8551842330762641E-2</v>
      </c>
      <c r="P79" s="275">
        <f t="shared" si="20"/>
        <v>6.8686868686868685E-2</v>
      </c>
      <c r="Q79" s="275">
        <f t="shared" si="20"/>
        <v>6.9028711056811243E-2</v>
      </c>
      <c r="R79" s="275">
        <f t="shared" si="20"/>
        <v>6.4064064064064064E-2</v>
      </c>
      <c r="T79"/>
    </row>
    <row r="80" spans="1:22" ht="18" customHeight="1">
      <c r="A80" s="508"/>
      <c r="B80" s="486"/>
      <c r="C80" s="506"/>
      <c r="D80" s="194" t="s">
        <v>444</v>
      </c>
      <c r="E80" s="196">
        <v>268</v>
      </c>
      <c r="F80" s="196">
        <v>316</v>
      </c>
      <c r="G80" s="196">
        <v>238</v>
      </c>
      <c r="H80" s="196">
        <v>236</v>
      </c>
      <c r="I80" s="196">
        <v>246</v>
      </c>
      <c r="J80" s="196">
        <v>216</v>
      </c>
      <c r="K80" s="196">
        <v>256</v>
      </c>
      <c r="L80" s="196">
        <v>285</v>
      </c>
      <c r="M80" s="196">
        <v>342</v>
      </c>
      <c r="N80" s="196">
        <v>409</v>
      </c>
      <c r="O80" s="196">
        <v>331</v>
      </c>
      <c r="P80" s="196">
        <v>517</v>
      </c>
      <c r="Q80" s="196">
        <v>536</v>
      </c>
      <c r="R80" s="15">
        <v>653</v>
      </c>
      <c r="T80"/>
    </row>
    <row r="81" spans="1:38" ht="18" customHeight="1">
      <c r="A81" s="508"/>
      <c r="B81" s="486"/>
      <c r="C81" s="506"/>
      <c r="D81" s="194" t="s">
        <v>445</v>
      </c>
      <c r="E81" s="275">
        <f>E80/E77</f>
        <v>0.33668341708542715</v>
      </c>
      <c r="F81" s="275">
        <f>F80/F77</f>
        <v>0.35665914221218964</v>
      </c>
      <c r="G81" s="275">
        <f>G80/G77</f>
        <v>0.28778718258766628</v>
      </c>
      <c r="H81" s="275">
        <f t="shared" ref="H81:R81" si="21">H80/H77</f>
        <v>0.30689206762028609</v>
      </c>
      <c r="I81" s="275">
        <f t="shared" si="21"/>
        <v>0.29746070133010882</v>
      </c>
      <c r="J81" s="275">
        <f t="shared" si="21"/>
        <v>0.28309305373525556</v>
      </c>
      <c r="K81" s="275">
        <f t="shared" si="21"/>
        <v>0.29357798165137616</v>
      </c>
      <c r="L81" s="275">
        <f t="shared" si="21"/>
        <v>0.28700906344410876</v>
      </c>
      <c r="M81" s="275">
        <f t="shared" si="21"/>
        <v>0.28763666947014299</v>
      </c>
      <c r="N81" s="275">
        <f t="shared" si="21"/>
        <v>0.32615629984051037</v>
      </c>
      <c r="O81" s="275">
        <f t="shared" si="21"/>
        <v>0.28363324764353043</v>
      </c>
      <c r="P81" s="275">
        <f t="shared" si="21"/>
        <v>0.34814814814814815</v>
      </c>
      <c r="Q81" s="275">
        <f t="shared" si="21"/>
        <v>0.32742822235797192</v>
      </c>
      <c r="R81" s="275">
        <f t="shared" si="21"/>
        <v>0.32682682682682684</v>
      </c>
    </row>
    <row r="82" spans="1:38" ht="18" customHeight="1">
      <c r="A82" s="508"/>
      <c r="B82" s="486"/>
      <c r="C82" s="506"/>
      <c r="D82" s="194" t="s">
        <v>446</v>
      </c>
      <c r="E82" s="196">
        <v>260</v>
      </c>
      <c r="F82" s="196">
        <v>240</v>
      </c>
      <c r="G82" s="196">
        <v>250</v>
      </c>
      <c r="H82" s="196">
        <v>223</v>
      </c>
      <c r="I82" s="196">
        <v>239</v>
      </c>
      <c r="J82" s="196">
        <v>221</v>
      </c>
      <c r="K82" s="196">
        <v>227</v>
      </c>
      <c r="L82" s="196">
        <v>266</v>
      </c>
      <c r="M82" s="196">
        <v>266</v>
      </c>
      <c r="N82" s="196">
        <v>278</v>
      </c>
      <c r="O82" s="196">
        <v>298</v>
      </c>
      <c r="P82" s="196">
        <v>324</v>
      </c>
      <c r="Q82" s="196">
        <v>377</v>
      </c>
      <c r="R82" s="15">
        <v>452</v>
      </c>
    </row>
    <row r="83" spans="1:38" ht="18" customHeight="1">
      <c r="A83" s="508"/>
      <c r="B83" s="486"/>
      <c r="C83" s="506"/>
      <c r="D83" s="194" t="s">
        <v>447</v>
      </c>
      <c r="E83" s="275">
        <f>E82/E77</f>
        <v>0.32663316582914576</v>
      </c>
      <c r="F83" s="275">
        <f>F82/F77</f>
        <v>0.27088036117381492</v>
      </c>
      <c r="G83" s="275">
        <f>G82/G77</f>
        <v>0.30229746070133012</v>
      </c>
      <c r="H83" s="275">
        <f>H82/H77</f>
        <v>0.28998699609882966</v>
      </c>
      <c r="I83" s="275">
        <f>I82/I77</f>
        <v>0.2889963724304716</v>
      </c>
      <c r="J83" s="275">
        <f t="shared" ref="J83:R83" si="22">J82/J77</f>
        <v>0.28964613368283093</v>
      </c>
      <c r="K83" s="275">
        <f t="shared" si="22"/>
        <v>0.26032110091743121</v>
      </c>
      <c r="L83" s="275">
        <f t="shared" si="22"/>
        <v>0.26787512588116819</v>
      </c>
      <c r="M83" s="275">
        <f t="shared" si="22"/>
        <v>0.22371740958788899</v>
      </c>
      <c r="N83" s="275">
        <f t="shared" si="22"/>
        <v>0.22169059011164274</v>
      </c>
      <c r="O83" s="275">
        <f t="shared" si="22"/>
        <v>0.25535561268209084</v>
      </c>
      <c r="P83" s="275">
        <f t="shared" si="22"/>
        <v>0.21818181818181817</v>
      </c>
      <c r="Q83" s="275">
        <f t="shared" si="22"/>
        <v>0.23029932803909592</v>
      </c>
      <c r="R83" s="275">
        <f t="shared" si="22"/>
        <v>0.22622622622622623</v>
      </c>
    </row>
    <row r="84" spans="1:38" ht="18" customHeight="1">
      <c r="A84" s="508"/>
      <c r="B84" s="486"/>
      <c r="C84" s="506"/>
      <c r="D84" s="194" t="s">
        <v>448</v>
      </c>
      <c r="E84" s="196">
        <v>198</v>
      </c>
      <c r="F84" s="196">
        <v>246</v>
      </c>
      <c r="G84" s="196">
        <v>245</v>
      </c>
      <c r="H84" s="196">
        <v>232</v>
      </c>
      <c r="I84" s="196">
        <v>259</v>
      </c>
      <c r="J84" s="196">
        <v>234</v>
      </c>
      <c r="K84" s="196">
        <v>274</v>
      </c>
      <c r="L84" s="196">
        <v>319</v>
      </c>
      <c r="M84" s="196">
        <v>418</v>
      </c>
      <c r="N84" s="196">
        <v>386</v>
      </c>
      <c r="O84" s="196">
        <v>403</v>
      </c>
      <c r="P84" s="196">
        <v>484</v>
      </c>
      <c r="Q84" s="196">
        <v>533</v>
      </c>
      <c r="R84" s="15">
        <v>680</v>
      </c>
    </row>
    <row r="85" spans="1:38" ht="18" customHeight="1">
      <c r="A85" s="508"/>
      <c r="B85" s="486"/>
      <c r="C85" s="506"/>
      <c r="D85" s="194" t="s">
        <v>449</v>
      </c>
      <c r="E85" s="275">
        <f>E84/E77</f>
        <v>0.24874371859296482</v>
      </c>
      <c r="F85" s="275">
        <f>F84/F77</f>
        <v>0.27765237020316025</v>
      </c>
      <c r="G85" s="275">
        <f>G84/G77</f>
        <v>0.2962515114873035</v>
      </c>
      <c r="H85" s="275">
        <f>H84/H77</f>
        <v>0.30169050715214563</v>
      </c>
      <c r="I85" s="275">
        <f t="shared" ref="I85:R85" si="23">I84/I77</f>
        <v>0.31318016928657799</v>
      </c>
      <c r="J85" s="275">
        <f t="shared" si="23"/>
        <v>0.30668414154652685</v>
      </c>
      <c r="K85" s="275">
        <f t="shared" si="23"/>
        <v>0.31422018348623854</v>
      </c>
      <c r="L85" s="275">
        <f t="shared" si="23"/>
        <v>0.32124874118831825</v>
      </c>
      <c r="M85" s="275">
        <f t="shared" si="23"/>
        <v>0.35155592935239699</v>
      </c>
      <c r="N85" s="275">
        <f t="shared" si="23"/>
        <v>0.30781499202551832</v>
      </c>
      <c r="O85" s="275">
        <f t="shared" si="23"/>
        <v>0.3453299057412168</v>
      </c>
      <c r="P85" s="275">
        <f t="shared" si="23"/>
        <v>0.32592592592592595</v>
      </c>
      <c r="Q85" s="275">
        <f t="shared" si="23"/>
        <v>0.32559560171044594</v>
      </c>
      <c r="R85" s="275">
        <f t="shared" si="23"/>
        <v>0.34034034034034033</v>
      </c>
    </row>
    <row r="86" spans="1:38" ht="18" customHeight="1">
      <c r="A86" s="508"/>
      <c r="B86" s="486"/>
      <c r="C86" s="506"/>
      <c r="D86" s="194" t="s">
        <v>450</v>
      </c>
      <c r="E86" s="196">
        <v>25</v>
      </c>
      <c r="F86" s="196">
        <v>45</v>
      </c>
      <c r="G86" s="196">
        <v>35</v>
      </c>
      <c r="H86" s="196">
        <v>39</v>
      </c>
      <c r="I86" s="196">
        <v>31</v>
      </c>
      <c r="J86" s="196">
        <v>56</v>
      </c>
      <c r="K86" s="196">
        <v>52</v>
      </c>
      <c r="L86" s="196">
        <v>46</v>
      </c>
      <c r="M86" s="196">
        <v>66</v>
      </c>
      <c r="N86" s="196">
        <v>87</v>
      </c>
      <c r="O86" s="196">
        <v>55</v>
      </c>
      <c r="P86" s="196">
        <v>58</v>
      </c>
      <c r="Q86" s="196">
        <v>78</v>
      </c>
      <c r="R86" s="15">
        <v>85</v>
      </c>
    </row>
    <row r="87" spans="1:38" ht="18" customHeight="1">
      <c r="A87" s="508"/>
      <c r="B87" s="486"/>
      <c r="C87" s="507"/>
      <c r="D87" s="194" t="s">
        <v>451</v>
      </c>
      <c r="E87" s="275">
        <f>E86/E77</f>
        <v>3.1407035175879394E-2</v>
      </c>
      <c r="F87" s="275">
        <f>F86/F77</f>
        <v>5.0790067720090294E-2</v>
      </c>
      <c r="G87" s="275">
        <f>G86/G77</f>
        <v>4.2321644498186213E-2</v>
      </c>
      <c r="H87" s="275">
        <f t="shared" ref="H87:R87" si="24">H86/H77</f>
        <v>5.071521456436931E-2</v>
      </c>
      <c r="I87" s="275">
        <f t="shared" si="24"/>
        <v>3.7484885126964934E-2</v>
      </c>
      <c r="J87" s="275">
        <f t="shared" si="24"/>
        <v>7.3394495412844041E-2</v>
      </c>
      <c r="K87" s="275">
        <f t="shared" si="24"/>
        <v>5.9633027522935783E-2</v>
      </c>
      <c r="L87" s="275">
        <f t="shared" si="24"/>
        <v>4.632426988922457E-2</v>
      </c>
      <c r="M87" s="275">
        <f t="shared" si="24"/>
        <v>5.5508830950378472E-2</v>
      </c>
      <c r="N87" s="275">
        <f t="shared" si="24"/>
        <v>6.9377990430622011E-2</v>
      </c>
      <c r="O87" s="275">
        <f t="shared" si="24"/>
        <v>4.7129391602399318E-2</v>
      </c>
      <c r="P87" s="275">
        <f t="shared" si="24"/>
        <v>3.9057239057239054E-2</v>
      </c>
      <c r="Q87" s="275">
        <f t="shared" si="24"/>
        <v>4.7648136835675016E-2</v>
      </c>
      <c r="R87" s="275">
        <f t="shared" si="24"/>
        <v>4.2542542542542541E-2</v>
      </c>
    </row>
    <row r="88" spans="1:38" ht="18" customHeight="1">
      <c r="A88" s="508"/>
      <c r="B88" s="111" t="s">
        <v>4</v>
      </c>
      <c r="C88" s="240" t="s">
        <v>382</v>
      </c>
      <c r="D88" s="305"/>
      <c r="E88" s="111">
        <v>2010</v>
      </c>
      <c r="F88" s="111">
        <v>2011</v>
      </c>
      <c r="G88" s="111">
        <v>2012</v>
      </c>
      <c r="H88" s="111">
        <v>2013</v>
      </c>
      <c r="I88" s="111">
        <v>2014</v>
      </c>
      <c r="J88" s="111">
        <v>2015</v>
      </c>
      <c r="K88" s="111">
        <v>2016</v>
      </c>
      <c r="L88" s="111">
        <v>2017</v>
      </c>
      <c r="M88" s="111">
        <v>2018</v>
      </c>
      <c r="N88" s="111">
        <v>2019</v>
      </c>
      <c r="O88" s="111">
        <v>2020</v>
      </c>
      <c r="P88" s="111">
        <v>2021</v>
      </c>
      <c r="Q88" s="111">
        <v>2022</v>
      </c>
      <c r="R88" s="111" t="s">
        <v>387</v>
      </c>
    </row>
    <row r="89" spans="1:38" ht="18" customHeight="1">
      <c r="A89" s="508"/>
      <c r="B89" s="484" t="s">
        <v>453</v>
      </c>
      <c r="C89" s="482" t="s">
        <v>454</v>
      </c>
      <c r="D89" s="277" t="s">
        <v>455</v>
      </c>
      <c r="E89" s="200"/>
      <c r="F89" s="200"/>
      <c r="G89" s="200"/>
      <c r="H89" s="200"/>
      <c r="I89" s="200"/>
      <c r="J89" s="200"/>
      <c r="K89" s="200"/>
      <c r="L89" s="200">
        <v>384</v>
      </c>
      <c r="M89" s="200">
        <v>465</v>
      </c>
      <c r="N89" s="200">
        <v>483</v>
      </c>
      <c r="O89" s="200">
        <v>415</v>
      </c>
      <c r="P89" s="200">
        <v>573</v>
      </c>
      <c r="Q89" s="278">
        <v>632</v>
      </c>
      <c r="R89" s="279">
        <f>372+245</f>
        <v>617</v>
      </c>
    </row>
    <row r="90" spans="1:38" ht="18" customHeight="1">
      <c r="A90" s="508"/>
      <c r="B90" s="484"/>
      <c r="C90" s="482"/>
      <c r="D90" s="247" t="s">
        <v>648</v>
      </c>
      <c r="E90" s="200"/>
      <c r="F90" s="200"/>
      <c r="G90" s="200"/>
      <c r="H90" s="200"/>
      <c r="I90" s="200"/>
      <c r="J90" s="200"/>
      <c r="K90" s="200"/>
      <c r="L90" s="200"/>
      <c r="M90" s="200"/>
      <c r="N90" s="200"/>
      <c r="O90" s="200"/>
      <c r="P90" s="200"/>
      <c r="Q90" s="198"/>
      <c r="R90" s="198">
        <f>M89+N89+O89+P89+Q89+R89</f>
        <v>3185</v>
      </c>
    </row>
    <row r="91" spans="1:38" ht="18" customHeight="1">
      <c r="A91" s="508"/>
      <c r="B91" s="484"/>
      <c r="C91" s="482" t="s">
        <v>141</v>
      </c>
      <c r="D91" s="280" t="s">
        <v>649</v>
      </c>
      <c r="E91" s="281"/>
      <c r="F91" s="281"/>
      <c r="G91" s="281"/>
      <c r="H91" s="281"/>
      <c r="I91" s="281"/>
      <c r="J91" s="281"/>
      <c r="K91" s="281"/>
      <c r="L91" s="281"/>
      <c r="M91" s="281"/>
      <c r="N91" s="281"/>
      <c r="O91" s="281"/>
      <c r="P91" s="281"/>
      <c r="Q91" s="281"/>
      <c r="R91">
        <v>549</v>
      </c>
    </row>
    <row r="92" spans="1:38" ht="18" customHeight="1">
      <c r="A92" s="508"/>
      <c r="B92" s="484"/>
      <c r="C92" s="482"/>
      <c r="D92" s="194" t="s">
        <v>456</v>
      </c>
      <c r="E92" s="200"/>
      <c r="F92" s="200"/>
      <c r="G92" s="200"/>
      <c r="H92" s="200"/>
      <c r="I92" s="200"/>
      <c r="J92" s="200"/>
      <c r="K92" s="200"/>
      <c r="L92" s="200"/>
      <c r="M92" s="200"/>
      <c r="N92" s="200"/>
      <c r="O92" s="200"/>
      <c r="P92" s="200"/>
      <c r="Q92" s="282"/>
      <c r="R92" s="282">
        <f>R91*100/R90/100</f>
        <v>0.17237048665620094</v>
      </c>
    </row>
    <row r="93" spans="1:38" s="27" customFormat="1" ht="18" customHeight="1">
      <c r="A93" s="508"/>
      <c r="B93" s="111" t="s">
        <v>4</v>
      </c>
      <c r="C93" s="240" t="s">
        <v>382</v>
      </c>
      <c r="D93" s="305"/>
      <c r="E93" s="111" t="s">
        <v>457</v>
      </c>
      <c r="F93" s="111">
        <v>2011</v>
      </c>
      <c r="G93" s="111">
        <v>2012</v>
      </c>
      <c r="H93" s="111">
        <v>2013</v>
      </c>
      <c r="I93" s="111">
        <v>2014</v>
      </c>
      <c r="J93" s="111">
        <v>2015</v>
      </c>
      <c r="K93" s="111">
        <v>2016</v>
      </c>
      <c r="L93" s="111">
        <v>2017</v>
      </c>
      <c r="M93" s="111">
        <v>2018</v>
      </c>
      <c r="N93" s="111">
        <v>2019</v>
      </c>
      <c r="O93" s="111">
        <v>2020</v>
      </c>
      <c r="P93" s="111">
        <v>2021</v>
      </c>
      <c r="Q93" s="111">
        <v>2022</v>
      </c>
      <c r="R93" s="111" t="s">
        <v>387</v>
      </c>
      <c r="S93" s="15"/>
      <c r="T93" s="15"/>
      <c r="U93" s="15"/>
      <c r="V93" s="15"/>
      <c r="W93" s="15"/>
      <c r="X93" s="15"/>
      <c r="Y93" s="15"/>
      <c r="Z93" s="15"/>
      <c r="AA93" s="15"/>
      <c r="AB93" s="15"/>
      <c r="AC93" s="15"/>
      <c r="AD93" s="15"/>
      <c r="AE93" s="15"/>
      <c r="AF93" s="15"/>
      <c r="AG93" s="15"/>
      <c r="AH93" s="15"/>
      <c r="AI93" s="15"/>
      <c r="AJ93" s="15"/>
      <c r="AK93" s="15"/>
      <c r="AL93" s="15"/>
    </row>
    <row r="94" spans="1:38" s="18" customFormat="1" ht="18" customHeight="1">
      <c r="A94" s="508"/>
      <c r="B94" s="486" t="s">
        <v>458</v>
      </c>
      <c r="C94" s="503" t="s">
        <v>141</v>
      </c>
      <c r="D94" s="283" t="s">
        <v>455</v>
      </c>
      <c r="E94" s="284"/>
      <c r="F94" s="285">
        <v>93</v>
      </c>
      <c r="G94" s="285">
        <v>91</v>
      </c>
      <c r="H94" s="285">
        <v>117</v>
      </c>
      <c r="I94" s="285">
        <v>118</v>
      </c>
      <c r="J94" s="285">
        <v>155</v>
      </c>
      <c r="K94" s="279">
        <v>160</v>
      </c>
      <c r="L94" s="279">
        <v>191</v>
      </c>
      <c r="M94" s="279">
        <v>205</v>
      </c>
      <c r="N94" s="279">
        <v>248</v>
      </c>
      <c r="O94" s="279">
        <v>224</v>
      </c>
      <c r="P94" s="279">
        <v>241</v>
      </c>
      <c r="Q94" s="279">
        <v>204</v>
      </c>
      <c r="R94" s="279">
        <f>R95+R96+R97+R98+R99+R100+R101</f>
        <v>229</v>
      </c>
      <c r="S94" s="45"/>
      <c r="T94" s="15"/>
      <c r="U94" s="15"/>
      <c r="V94" s="15"/>
      <c r="W94" s="15"/>
      <c r="X94" s="15"/>
      <c r="Y94" s="15"/>
      <c r="Z94" s="15"/>
      <c r="AA94" s="15"/>
      <c r="AB94" s="15"/>
      <c r="AC94" s="15"/>
      <c r="AD94" s="15"/>
      <c r="AE94" s="15"/>
      <c r="AF94" s="15"/>
      <c r="AG94" s="15"/>
      <c r="AH94" s="15"/>
      <c r="AI94" s="15"/>
      <c r="AJ94" s="15"/>
      <c r="AK94" s="15"/>
      <c r="AL94" s="15"/>
    </row>
    <row r="95" spans="1:38" ht="18" customHeight="1">
      <c r="A95" s="508"/>
      <c r="B95" s="486"/>
      <c r="C95" s="503"/>
      <c r="D95" s="196" t="s">
        <v>459</v>
      </c>
      <c r="E95" s="286"/>
      <c r="F95" s="287">
        <v>2</v>
      </c>
      <c r="G95" s="287">
        <v>5</v>
      </c>
      <c r="H95" s="287">
        <v>6</v>
      </c>
      <c r="I95" s="287">
        <v>3</v>
      </c>
      <c r="J95" s="287">
        <v>8</v>
      </c>
      <c r="K95" s="278">
        <v>16</v>
      </c>
      <c r="L95" s="278">
        <v>12</v>
      </c>
      <c r="M95" s="278">
        <v>14</v>
      </c>
      <c r="N95" s="278">
        <v>18</v>
      </c>
      <c r="O95" s="278">
        <v>13</v>
      </c>
      <c r="P95" s="278">
        <v>11</v>
      </c>
      <c r="Q95" s="278">
        <v>12</v>
      </c>
      <c r="R95" s="278">
        <v>7</v>
      </c>
    </row>
    <row r="96" spans="1:38" ht="18" customHeight="1">
      <c r="A96" s="508"/>
      <c r="B96" s="486"/>
      <c r="C96" s="503"/>
      <c r="D96" s="196" t="s">
        <v>460</v>
      </c>
      <c r="E96" s="286"/>
      <c r="F96" s="287">
        <v>11</v>
      </c>
      <c r="G96" s="287">
        <v>12</v>
      </c>
      <c r="H96" s="287">
        <v>11</v>
      </c>
      <c r="I96" s="287">
        <v>7</v>
      </c>
      <c r="J96" s="287">
        <v>16</v>
      </c>
      <c r="K96" s="278">
        <v>13</v>
      </c>
      <c r="L96" s="278">
        <v>12</v>
      </c>
      <c r="M96" s="278">
        <v>19</v>
      </c>
      <c r="N96" s="278">
        <v>19</v>
      </c>
      <c r="O96" s="278">
        <v>22</v>
      </c>
      <c r="P96" s="278">
        <v>22</v>
      </c>
      <c r="Q96" s="278">
        <v>23</v>
      </c>
      <c r="R96" s="278">
        <v>12</v>
      </c>
    </row>
    <row r="97" spans="1:20" ht="18" customHeight="1">
      <c r="A97" s="508"/>
      <c r="B97" s="486"/>
      <c r="C97" s="503"/>
      <c r="D97" s="196" t="s">
        <v>461</v>
      </c>
      <c r="E97" s="286"/>
      <c r="F97" s="287">
        <v>5</v>
      </c>
      <c r="G97" s="287">
        <v>11</v>
      </c>
      <c r="H97" s="287">
        <v>22</v>
      </c>
      <c r="I97" s="287">
        <v>15</v>
      </c>
      <c r="J97" s="287">
        <v>24</v>
      </c>
      <c r="K97" s="278">
        <v>31</v>
      </c>
      <c r="L97" s="278">
        <v>26</v>
      </c>
      <c r="M97" s="278">
        <v>28</v>
      </c>
      <c r="N97" s="278">
        <v>27</v>
      </c>
      <c r="O97" s="278">
        <v>25</v>
      </c>
      <c r="P97" s="278">
        <v>21</v>
      </c>
      <c r="Q97" s="278">
        <v>22</v>
      </c>
      <c r="R97" s="278">
        <v>18</v>
      </c>
    </row>
    <row r="98" spans="1:20" ht="18" customHeight="1">
      <c r="A98" s="508"/>
      <c r="B98" s="486"/>
      <c r="C98" s="503"/>
      <c r="D98" s="196" t="s">
        <v>462</v>
      </c>
      <c r="E98" s="286"/>
      <c r="F98" s="287">
        <v>0</v>
      </c>
      <c r="G98" s="287">
        <v>0</v>
      </c>
      <c r="H98" s="287">
        <v>10</v>
      </c>
      <c r="I98" s="287">
        <v>22</v>
      </c>
      <c r="J98" s="287">
        <v>31</v>
      </c>
      <c r="K98" s="278">
        <v>44</v>
      </c>
      <c r="L98" s="278">
        <v>45</v>
      </c>
      <c r="M98" s="278">
        <v>45</v>
      </c>
      <c r="N98" s="278">
        <v>72</v>
      </c>
      <c r="O98" s="278">
        <v>59</v>
      </c>
      <c r="P98" s="278">
        <v>78</v>
      </c>
      <c r="Q98" s="278">
        <v>62</v>
      </c>
      <c r="R98" s="278">
        <v>71</v>
      </c>
    </row>
    <row r="99" spans="1:20" ht="18" customHeight="1">
      <c r="A99" s="508"/>
      <c r="B99" s="486"/>
      <c r="C99" s="503"/>
      <c r="D99" s="196" t="s">
        <v>463</v>
      </c>
      <c r="E99" s="286"/>
      <c r="F99" s="287">
        <v>2</v>
      </c>
      <c r="G99" s="287">
        <v>3</v>
      </c>
      <c r="H99" s="287">
        <v>5</v>
      </c>
      <c r="I99" s="287">
        <v>3</v>
      </c>
      <c r="J99" s="287">
        <v>4</v>
      </c>
      <c r="K99" s="278">
        <v>1</v>
      </c>
      <c r="L99" s="278">
        <v>6</v>
      </c>
      <c r="M99" s="278">
        <v>2</v>
      </c>
      <c r="N99" s="278">
        <v>3</v>
      </c>
      <c r="O99" s="278">
        <v>3</v>
      </c>
      <c r="P99" s="278">
        <v>3</v>
      </c>
      <c r="Q99" s="278">
        <v>0</v>
      </c>
      <c r="R99" s="278">
        <v>2</v>
      </c>
    </row>
    <row r="100" spans="1:20" ht="18" customHeight="1">
      <c r="A100" s="508"/>
      <c r="B100" s="486"/>
      <c r="C100" s="503"/>
      <c r="D100" s="196" t="s">
        <v>393</v>
      </c>
      <c r="E100" s="286"/>
      <c r="F100" s="287">
        <v>68</v>
      </c>
      <c r="G100" s="287">
        <v>53</v>
      </c>
      <c r="H100" s="287">
        <v>58</v>
      </c>
      <c r="I100" s="287">
        <v>59</v>
      </c>
      <c r="J100" s="287">
        <v>65</v>
      </c>
      <c r="K100" s="278">
        <v>45</v>
      </c>
      <c r="L100" s="278">
        <v>81</v>
      </c>
      <c r="M100" s="278">
        <v>89</v>
      </c>
      <c r="N100" s="278">
        <v>101</v>
      </c>
      <c r="O100" s="278">
        <v>88</v>
      </c>
      <c r="P100" s="278">
        <v>97</v>
      </c>
      <c r="Q100" s="278">
        <v>81</v>
      </c>
      <c r="R100" s="278">
        <v>113</v>
      </c>
    </row>
    <row r="101" spans="1:20" ht="18" customHeight="1">
      <c r="A101" s="508"/>
      <c r="B101" s="486"/>
      <c r="C101" s="503"/>
      <c r="D101" s="196" t="s">
        <v>464</v>
      </c>
      <c r="E101" s="286"/>
      <c r="F101" s="287">
        <v>5</v>
      </c>
      <c r="G101" s="287">
        <v>7</v>
      </c>
      <c r="H101" s="287">
        <v>5</v>
      </c>
      <c r="I101" s="287">
        <v>9</v>
      </c>
      <c r="J101" s="287">
        <v>7</v>
      </c>
      <c r="K101" s="278">
        <v>10</v>
      </c>
      <c r="L101" s="278">
        <v>9</v>
      </c>
      <c r="M101" s="278">
        <v>8</v>
      </c>
      <c r="N101" s="278">
        <v>8</v>
      </c>
      <c r="O101" s="278">
        <v>14</v>
      </c>
      <c r="P101" s="278">
        <v>9</v>
      </c>
      <c r="Q101" s="278">
        <v>4</v>
      </c>
      <c r="R101" s="278">
        <v>6</v>
      </c>
    </row>
    <row r="102" spans="1:20" ht="18" customHeight="1">
      <c r="A102" s="508"/>
      <c r="B102" s="486"/>
      <c r="C102" s="503"/>
      <c r="D102" s="288" t="s">
        <v>465</v>
      </c>
      <c r="E102" s="284"/>
      <c r="F102" s="289">
        <v>1</v>
      </c>
      <c r="G102" s="289">
        <v>1</v>
      </c>
      <c r="H102" s="289">
        <v>1</v>
      </c>
      <c r="I102" s="289">
        <v>1</v>
      </c>
      <c r="J102" s="289">
        <v>1</v>
      </c>
      <c r="K102" s="289">
        <v>1</v>
      </c>
      <c r="L102" s="289">
        <v>1</v>
      </c>
      <c r="M102" s="289">
        <v>1</v>
      </c>
      <c r="N102" s="289">
        <v>1</v>
      </c>
      <c r="O102" s="289">
        <v>1</v>
      </c>
      <c r="P102" s="289">
        <v>1</v>
      </c>
      <c r="Q102" s="289">
        <v>1</v>
      </c>
      <c r="R102" s="289">
        <v>1</v>
      </c>
    </row>
    <row r="103" spans="1:20" ht="18" customHeight="1">
      <c r="A103" s="508"/>
      <c r="B103" s="486"/>
      <c r="C103" s="503"/>
      <c r="D103" s="196" t="s">
        <v>459</v>
      </c>
      <c r="E103" s="286"/>
      <c r="F103" s="290">
        <v>2.1505376344086023E-2</v>
      </c>
      <c r="G103" s="290">
        <v>5.4945054945054944E-2</v>
      </c>
      <c r="H103" s="290">
        <v>5.128205128205128E-2</v>
      </c>
      <c r="I103" s="290">
        <v>2.5423728813559324E-2</v>
      </c>
      <c r="J103" s="290">
        <v>5.1612903225806452E-2</v>
      </c>
      <c r="K103" s="290">
        <v>0.1</v>
      </c>
      <c r="L103" s="290">
        <v>6.2827225130890049E-2</v>
      </c>
      <c r="M103" s="290">
        <v>6.8292682926829273E-2</v>
      </c>
      <c r="N103" s="290">
        <v>7.2580645161290328E-2</v>
      </c>
      <c r="O103" s="290">
        <v>5.8035714285714288E-2</v>
      </c>
      <c r="P103" s="290">
        <v>4.5643153526970952E-2</v>
      </c>
      <c r="Q103" s="290">
        <v>5.8823529411764705E-2</v>
      </c>
      <c r="R103" s="290">
        <f>R95*100/R94/100</f>
        <v>3.0567685589519653E-2</v>
      </c>
    </row>
    <row r="104" spans="1:20" ht="18" customHeight="1">
      <c r="A104" s="508"/>
      <c r="B104" s="486"/>
      <c r="C104" s="503"/>
      <c r="D104" s="196" t="s">
        <v>460</v>
      </c>
      <c r="E104" s="286"/>
      <c r="F104" s="290">
        <v>0.11827956989247312</v>
      </c>
      <c r="G104" s="290">
        <v>0.13186813186813187</v>
      </c>
      <c r="H104" s="290">
        <v>9.4017094017094016E-2</v>
      </c>
      <c r="I104" s="290">
        <v>5.9322033898305086E-2</v>
      </c>
      <c r="J104" s="290">
        <v>0.1032258064516129</v>
      </c>
      <c r="K104" s="290">
        <v>8.1250000000000003E-2</v>
      </c>
      <c r="L104" s="290">
        <v>6.2827225130890049E-2</v>
      </c>
      <c r="M104" s="290">
        <v>9.2682926829268292E-2</v>
      </c>
      <c r="N104" s="290">
        <v>7.6612903225806453E-2</v>
      </c>
      <c r="O104" s="290">
        <v>9.8214285714285712E-2</v>
      </c>
      <c r="P104" s="290">
        <v>9.1286307053941904E-2</v>
      </c>
      <c r="Q104" s="290">
        <v>0.11274509803921569</v>
      </c>
      <c r="R104" s="290">
        <f>R96*100/R94/100</f>
        <v>5.2401746724890827E-2</v>
      </c>
    </row>
    <row r="105" spans="1:20" ht="18" customHeight="1">
      <c r="A105" s="508"/>
      <c r="B105" s="486"/>
      <c r="C105" s="503"/>
      <c r="D105" s="196" t="s">
        <v>461</v>
      </c>
      <c r="E105" s="286"/>
      <c r="F105" s="290">
        <v>5.3763440860215055E-2</v>
      </c>
      <c r="G105" s="290">
        <v>0.12087912087912088</v>
      </c>
      <c r="H105" s="290">
        <v>0.18803418803418803</v>
      </c>
      <c r="I105" s="290">
        <v>0.1271186440677966</v>
      </c>
      <c r="J105" s="290">
        <v>0.15483870967741936</v>
      </c>
      <c r="K105" s="290">
        <v>0.19375000000000001</v>
      </c>
      <c r="L105" s="290">
        <v>0.13612565445026178</v>
      </c>
      <c r="M105" s="290">
        <v>0.13658536585365855</v>
      </c>
      <c r="N105" s="290">
        <v>0.10887096774193548</v>
      </c>
      <c r="O105" s="290">
        <v>0.11160714285714286</v>
      </c>
      <c r="P105" s="290">
        <v>8.7136929460580909E-2</v>
      </c>
      <c r="Q105" s="290">
        <v>0.10784313725490197</v>
      </c>
      <c r="R105" s="290">
        <f>R97*100/R94/100</f>
        <v>7.8602620087336247E-2</v>
      </c>
    </row>
    <row r="106" spans="1:20" ht="18" customHeight="1">
      <c r="A106" s="508"/>
      <c r="B106" s="486"/>
      <c r="C106" s="503"/>
      <c r="D106" s="196" t="s">
        <v>462</v>
      </c>
      <c r="E106" s="286"/>
      <c r="F106" s="290">
        <v>0</v>
      </c>
      <c r="G106" s="290">
        <v>0</v>
      </c>
      <c r="H106" s="290">
        <v>8.5470085470085472E-2</v>
      </c>
      <c r="I106" s="290">
        <v>0.1864406779661017</v>
      </c>
      <c r="J106" s="290">
        <v>0.2</v>
      </c>
      <c r="K106" s="290">
        <v>0.27500000000000002</v>
      </c>
      <c r="L106" s="290">
        <v>0.2356020942408377</v>
      </c>
      <c r="M106" s="290">
        <v>0.21951219512195122</v>
      </c>
      <c r="N106" s="290">
        <v>0.29032258064516131</v>
      </c>
      <c r="O106" s="290">
        <v>0.26339285714285715</v>
      </c>
      <c r="P106" s="290">
        <v>0.32365145228215769</v>
      </c>
      <c r="Q106" s="290">
        <v>0.30392156862745096</v>
      </c>
      <c r="R106" s="290">
        <f>R98*100/R94/100</f>
        <v>0.31004366812227074</v>
      </c>
    </row>
    <row r="107" spans="1:20" ht="18" customHeight="1">
      <c r="A107" s="508"/>
      <c r="B107" s="486"/>
      <c r="C107" s="503"/>
      <c r="D107" s="196" t="s">
        <v>463</v>
      </c>
      <c r="E107" s="286"/>
      <c r="F107" s="290">
        <v>2.1505376344086023E-2</v>
      </c>
      <c r="G107" s="290">
        <v>3.2967032967032968E-2</v>
      </c>
      <c r="H107" s="290">
        <v>4.2735042735042736E-2</v>
      </c>
      <c r="I107" s="290">
        <v>2.5423728813559324E-2</v>
      </c>
      <c r="J107" s="290">
        <v>2.5806451612903226E-2</v>
      </c>
      <c r="K107" s="290">
        <v>6.2500000000000003E-3</v>
      </c>
      <c r="L107" s="290">
        <v>3.1413612565445025E-2</v>
      </c>
      <c r="M107" s="290">
        <v>9.7560975609756097E-3</v>
      </c>
      <c r="N107" s="290">
        <v>1.2096774193548387E-2</v>
      </c>
      <c r="O107" s="290">
        <v>1.3392857142857142E-2</v>
      </c>
      <c r="P107" s="290">
        <v>1.2448132780082987E-2</v>
      </c>
      <c r="Q107" s="290">
        <v>0</v>
      </c>
      <c r="R107" s="290">
        <f>R99*100/R94/100</f>
        <v>8.7336244541484712E-3</v>
      </c>
    </row>
    <row r="108" spans="1:20" ht="18" customHeight="1">
      <c r="A108" s="508"/>
      <c r="B108" s="486"/>
      <c r="C108" s="503"/>
      <c r="D108" s="196" t="s">
        <v>393</v>
      </c>
      <c r="E108" s="286"/>
      <c r="F108" s="290">
        <v>0.73118279569892475</v>
      </c>
      <c r="G108" s="290">
        <v>0.58241758241758246</v>
      </c>
      <c r="H108" s="290">
        <v>0.49572649572649574</v>
      </c>
      <c r="I108" s="290">
        <v>0.5</v>
      </c>
      <c r="J108" s="290">
        <v>0.41935483870967744</v>
      </c>
      <c r="K108" s="290">
        <v>0.28125</v>
      </c>
      <c r="L108" s="290">
        <v>0.42408376963350786</v>
      </c>
      <c r="M108" s="290">
        <v>0.43414634146341463</v>
      </c>
      <c r="N108" s="290">
        <v>0.40725806451612906</v>
      </c>
      <c r="O108" s="290">
        <v>0.39285714285714285</v>
      </c>
      <c r="P108" s="290">
        <v>0.40248962655601661</v>
      </c>
      <c r="Q108" s="290">
        <v>0.39705882352941174</v>
      </c>
      <c r="R108" s="290">
        <f>R100*100/R94/100</f>
        <v>0.49344978165938863</v>
      </c>
    </row>
    <row r="109" spans="1:20" ht="18" customHeight="1">
      <c r="A109" s="508"/>
      <c r="B109" s="486"/>
      <c r="C109" s="503"/>
      <c r="D109" s="196" t="s">
        <v>464</v>
      </c>
      <c r="E109" s="286"/>
      <c r="F109" s="290">
        <v>5.3763440860215055E-2</v>
      </c>
      <c r="G109" s="290">
        <v>7.6923076923076927E-2</v>
      </c>
      <c r="H109" s="290">
        <v>4.2735042735042736E-2</v>
      </c>
      <c r="I109" s="290">
        <v>7.6271186440677971E-2</v>
      </c>
      <c r="J109" s="290">
        <v>4.5161290322580643E-2</v>
      </c>
      <c r="K109" s="290">
        <v>6.25E-2</v>
      </c>
      <c r="L109" s="290">
        <v>4.712041884816754E-2</v>
      </c>
      <c r="M109" s="290">
        <v>3.9024390243902439E-2</v>
      </c>
      <c r="N109" s="290">
        <v>3.2258064516129031E-2</v>
      </c>
      <c r="O109" s="290">
        <v>6.25E-2</v>
      </c>
      <c r="P109" s="290">
        <v>3.7344398340248962E-2</v>
      </c>
      <c r="Q109" s="290">
        <v>1.9607843137254902E-2</v>
      </c>
      <c r="R109" s="290">
        <f>R101*100/R94/100</f>
        <v>2.6200873362445413E-2</v>
      </c>
    </row>
    <row r="110" spans="1:20" s="27" customFormat="1" ht="18" customHeight="1">
      <c r="A110" s="508"/>
      <c r="B110" s="111" t="s">
        <v>4</v>
      </c>
      <c r="C110" s="240" t="s">
        <v>382</v>
      </c>
      <c r="D110" s="305"/>
      <c r="E110" s="111">
        <v>2010</v>
      </c>
      <c r="F110" s="111">
        <v>2011</v>
      </c>
      <c r="G110" s="111">
        <v>2012</v>
      </c>
      <c r="H110" s="111">
        <v>2013</v>
      </c>
      <c r="I110" s="111">
        <v>2014</v>
      </c>
      <c r="J110" s="111">
        <v>2015</v>
      </c>
      <c r="K110" s="111">
        <v>2016</v>
      </c>
      <c r="L110" s="111">
        <v>2017</v>
      </c>
      <c r="M110" s="111">
        <v>2018</v>
      </c>
      <c r="N110" s="111">
        <v>2019</v>
      </c>
      <c r="O110" s="111">
        <v>2020</v>
      </c>
      <c r="P110" s="111">
        <v>2021</v>
      </c>
      <c r="Q110" s="111">
        <v>2022</v>
      </c>
      <c r="R110" s="111" t="s">
        <v>387</v>
      </c>
    </row>
    <row r="111" spans="1:20" ht="18" customHeight="1">
      <c r="A111" s="508"/>
      <c r="B111" s="486" t="s">
        <v>466</v>
      </c>
      <c r="C111" s="482" t="s">
        <v>141</v>
      </c>
      <c r="D111" s="291" t="s">
        <v>467</v>
      </c>
      <c r="E111" s="284"/>
      <c r="F111" s="285">
        <v>41</v>
      </c>
      <c r="G111" s="285">
        <v>48</v>
      </c>
      <c r="H111" s="285">
        <v>92</v>
      </c>
      <c r="I111" s="285">
        <v>92</v>
      </c>
      <c r="J111" s="285">
        <v>110</v>
      </c>
      <c r="K111" s="279">
        <v>137</v>
      </c>
      <c r="L111" s="279">
        <v>142</v>
      </c>
      <c r="M111" s="279">
        <v>142</v>
      </c>
      <c r="N111" s="279">
        <v>213</v>
      </c>
      <c r="O111" s="279">
        <v>206</v>
      </c>
      <c r="P111" s="279">
        <v>167</v>
      </c>
      <c r="Q111" s="292">
        <v>129</v>
      </c>
      <c r="R111" s="292">
        <v>143</v>
      </c>
    </row>
    <row r="112" spans="1:20" ht="18" customHeight="1">
      <c r="A112" s="508"/>
      <c r="B112" s="486"/>
      <c r="C112" s="482"/>
      <c r="D112" s="293" t="s">
        <v>468</v>
      </c>
      <c r="E112" s="286"/>
      <c r="F112" s="287">
        <v>24</v>
      </c>
      <c r="G112" s="287">
        <v>28</v>
      </c>
      <c r="H112" s="287">
        <v>55</v>
      </c>
      <c r="I112" s="287">
        <v>61</v>
      </c>
      <c r="J112" s="287">
        <v>78</v>
      </c>
      <c r="K112" s="287">
        <v>87</v>
      </c>
      <c r="L112" s="287">
        <v>82</v>
      </c>
      <c r="M112" s="287">
        <v>87</v>
      </c>
      <c r="N112" s="287">
        <v>114</v>
      </c>
      <c r="O112" s="287">
        <v>104</v>
      </c>
      <c r="P112" s="287">
        <v>115</v>
      </c>
      <c r="Q112" s="271">
        <v>98</v>
      </c>
      <c r="R112" s="271">
        <v>104</v>
      </c>
      <c r="T112" s="77"/>
    </row>
    <row r="113" spans="1:20" ht="18" customHeight="1">
      <c r="A113" s="508"/>
      <c r="B113" s="486"/>
      <c r="C113" s="482"/>
      <c r="D113" s="293" t="s">
        <v>469</v>
      </c>
      <c r="E113" s="286"/>
      <c r="F113" s="287">
        <v>15</v>
      </c>
      <c r="G113" s="287">
        <v>20</v>
      </c>
      <c r="H113" s="287">
        <v>37</v>
      </c>
      <c r="I113" s="287">
        <v>31</v>
      </c>
      <c r="J113" s="287">
        <v>32</v>
      </c>
      <c r="K113" s="287">
        <v>50</v>
      </c>
      <c r="L113" s="287">
        <v>58</v>
      </c>
      <c r="M113" s="287">
        <v>55</v>
      </c>
      <c r="N113" s="287">
        <v>99</v>
      </c>
      <c r="O113" s="287">
        <v>102</v>
      </c>
      <c r="P113" s="287">
        <v>51</v>
      </c>
      <c r="Q113" s="271">
        <v>31</v>
      </c>
      <c r="R113" s="271">
        <v>39</v>
      </c>
      <c r="T113" s="77"/>
    </row>
    <row r="114" spans="1:20" ht="18" customHeight="1">
      <c r="A114" s="508"/>
      <c r="B114" s="486"/>
      <c r="C114" s="482"/>
      <c r="D114" s="293" t="s">
        <v>470</v>
      </c>
      <c r="E114" s="286"/>
      <c r="F114" s="287">
        <v>2</v>
      </c>
      <c r="G114" s="287">
        <v>0</v>
      </c>
      <c r="H114" s="287">
        <v>0</v>
      </c>
      <c r="I114" s="287">
        <v>0</v>
      </c>
      <c r="J114" s="287">
        <v>0</v>
      </c>
      <c r="K114" s="287">
        <v>0</v>
      </c>
      <c r="L114" s="287">
        <v>2</v>
      </c>
      <c r="M114" s="287">
        <v>0</v>
      </c>
      <c r="N114" s="287">
        <v>0</v>
      </c>
      <c r="O114" s="287">
        <v>0</v>
      </c>
      <c r="P114" s="287">
        <v>1</v>
      </c>
      <c r="Q114" s="271">
        <v>0</v>
      </c>
      <c r="R114" s="271">
        <v>0</v>
      </c>
      <c r="T114" s="77"/>
    </row>
    <row r="115" spans="1:20" ht="18" customHeight="1">
      <c r="A115" s="508"/>
      <c r="B115" s="486"/>
      <c r="C115" s="482"/>
      <c r="D115" s="294" t="s">
        <v>471</v>
      </c>
      <c r="E115" s="295"/>
      <c r="F115" s="289">
        <v>0.58536585365853655</v>
      </c>
      <c r="G115" s="289">
        <v>0.58333333333333337</v>
      </c>
      <c r="H115" s="289">
        <v>0.59782608695652173</v>
      </c>
      <c r="I115" s="289">
        <v>0.66304347826086951</v>
      </c>
      <c r="J115" s="289">
        <v>0.70909090909090911</v>
      </c>
      <c r="K115" s="289">
        <v>0.63503649635036497</v>
      </c>
      <c r="L115" s="289">
        <v>0.57746478873239437</v>
      </c>
      <c r="M115" s="289">
        <v>0.61267605633802813</v>
      </c>
      <c r="N115" s="289">
        <v>0.53521126760563376</v>
      </c>
      <c r="O115" s="289">
        <v>0.50485436893203883</v>
      </c>
      <c r="P115" s="289">
        <v>0.68862275449101795</v>
      </c>
      <c r="Q115" s="296">
        <v>0.75968992248062017</v>
      </c>
      <c r="R115" s="296">
        <f>R112*100/R111/100</f>
        <v>0.72727272727272729</v>
      </c>
      <c r="T115" s="77"/>
    </row>
    <row r="116" spans="1:20" ht="18" customHeight="1">
      <c r="A116" s="508"/>
      <c r="B116" s="486"/>
      <c r="C116" s="482"/>
      <c r="D116" s="294" t="s">
        <v>472</v>
      </c>
      <c r="E116" s="284"/>
      <c r="F116" s="285">
        <v>41</v>
      </c>
      <c r="G116" s="285">
        <v>48</v>
      </c>
      <c r="H116" s="285">
        <v>92</v>
      </c>
      <c r="I116" s="285">
        <v>92</v>
      </c>
      <c r="J116" s="285">
        <v>110</v>
      </c>
      <c r="K116" s="285">
        <v>137</v>
      </c>
      <c r="L116" s="285">
        <v>142</v>
      </c>
      <c r="M116" s="285">
        <v>142</v>
      </c>
      <c r="N116" s="285">
        <v>213</v>
      </c>
      <c r="O116" s="285">
        <v>206</v>
      </c>
      <c r="P116" s="285">
        <v>167</v>
      </c>
      <c r="Q116" s="292">
        <v>129</v>
      </c>
      <c r="R116" s="292">
        <v>143</v>
      </c>
      <c r="T116" s="77"/>
    </row>
    <row r="117" spans="1:20" ht="18" customHeight="1">
      <c r="A117" s="508"/>
      <c r="B117" s="486"/>
      <c r="C117" s="482"/>
      <c r="D117" s="293" t="s">
        <v>473</v>
      </c>
      <c r="E117" s="286"/>
      <c r="F117" s="287">
        <v>17</v>
      </c>
      <c r="G117" s="287">
        <v>31</v>
      </c>
      <c r="H117" s="287">
        <v>56</v>
      </c>
      <c r="I117" s="287">
        <v>61</v>
      </c>
      <c r="J117" s="287">
        <v>72</v>
      </c>
      <c r="K117" s="287">
        <v>100</v>
      </c>
      <c r="L117" s="287">
        <v>99</v>
      </c>
      <c r="M117" s="287">
        <v>124</v>
      </c>
      <c r="N117" s="287">
        <v>177</v>
      </c>
      <c r="O117" s="287">
        <v>171</v>
      </c>
      <c r="P117" s="287">
        <v>148</v>
      </c>
      <c r="Q117" s="271">
        <v>107</v>
      </c>
      <c r="R117" s="271">
        <v>131</v>
      </c>
      <c r="T117" s="77"/>
    </row>
    <row r="118" spans="1:20" ht="18" customHeight="1">
      <c r="A118" s="508"/>
      <c r="B118" s="486"/>
      <c r="C118" s="482"/>
      <c r="D118" s="293" t="s">
        <v>474</v>
      </c>
      <c r="E118" s="286"/>
      <c r="F118" s="287">
        <v>2</v>
      </c>
      <c r="G118" s="287">
        <v>1</v>
      </c>
      <c r="H118" s="287">
        <v>10</v>
      </c>
      <c r="I118" s="287">
        <v>5</v>
      </c>
      <c r="J118" s="287">
        <v>8</v>
      </c>
      <c r="K118" s="287">
        <v>5</v>
      </c>
      <c r="L118" s="287">
        <v>8</v>
      </c>
      <c r="M118" s="287">
        <v>10</v>
      </c>
      <c r="N118" s="287">
        <v>14</v>
      </c>
      <c r="O118" s="287">
        <v>16</v>
      </c>
      <c r="P118" s="287">
        <v>6</v>
      </c>
      <c r="Q118" s="271">
        <v>9</v>
      </c>
      <c r="R118" s="271">
        <v>5</v>
      </c>
      <c r="T118" s="77"/>
    </row>
    <row r="119" spans="1:20" ht="18" customHeight="1">
      <c r="A119" s="508"/>
      <c r="B119" s="486"/>
      <c r="C119" s="482"/>
      <c r="D119" s="293" t="s">
        <v>475</v>
      </c>
      <c r="E119" s="286"/>
      <c r="F119" s="287">
        <v>11</v>
      </c>
      <c r="G119" s="287">
        <v>9</v>
      </c>
      <c r="H119" s="287">
        <v>10</v>
      </c>
      <c r="I119" s="287">
        <v>11</v>
      </c>
      <c r="J119" s="287">
        <v>8</v>
      </c>
      <c r="K119" s="287">
        <v>13</v>
      </c>
      <c r="L119" s="287">
        <v>16</v>
      </c>
      <c r="M119" s="287">
        <v>3</v>
      </c>
      <c r="N119" s="287">
        <v>10</v>
      </c>
      <c r="O119" s="287">
        <v>9</v>
      </c>
      <c r="P119" s="287">
        <v>5</v>
      </c>
      <c r="Q119" s="271">
        <v>10</v>
      </c>
      <c r="R119" s="271">
        <v>4</v>
      </c>
    </row>
    <row r="120" spans="1:20" ht="18" customHeight="1">
      <c r="A120" s="508"/>
      <c r="B120" s="486"/>
      <c r="C120" s="482"/>
      <c r="D120" s="293" t="s">
        <v>171</v>
      </c>
      <c r="E120" s="286"/>
      <c r="F120" s="287">
        <v>7</v>
      </c>
      <c r="G120" s="287">
        <v>3</v>
      </c>
      <c r="H120" s="287">
        <v>9</v>
      </c>
      <c r="I120" s="287">
        <v>8</v>
      </c>
      <c r="J120" s="287">
        <v>17</v>
      </c>
      <c r="K120" s="287">
        <v>14</v>
      </c>
      <c r="L120" s="287">
        <v>11</v>
      </c>
      <c r="M120" s="287">
        <v>2</v>
      </c>
      <c r="N120" s="287">
        <v>7</v>
      </c>
      <c r="O120" s="287">
        <v>6</v>
      </c>
      <c r="P120" s="287">
        <v>6</v>
      </c>
      <c r="Q120" s="271">
        <v>3</v>
      </c>
      <c r="R120" s="271">
        <v>2</v>
      </c>
    </row>
    <row r="121" spans="1:20" ht="18" customHeight="1">
      <c r="A121" s="508"/>
      <c r="B121" s="486"/>
      <c r="C121" s="482"/>
      <c r="D121" s="293" t="s">
        <v>476</v>
      </c>
      <c r="E121" s="286"/>
      <c r="F121" s="287">
        <v>0</v>
      </c>
      <c r="G121" s="287">
        <v>1</v>
      </c>
      <c r="H121" s="287">
        <v>3</v>
      </c>
      <c r="I121" s="287">
        <v>3</v>
      </c>
      <c r="J121" s="287">
        <v>3</v>
      </c>
      <c r="K121" s="287">
        <v>2</v>
      </c>
      <c r="L121" s="287">
        <v>4</v>
      </c>
      <c r="M121" s="287">
        <v>2</v>
      </c>
      <c r="N121" s="287">
        <v>2</v>
      </c>
      <c r="O121" s="287">
        <v>2</v>
      </c>
      <c r="P121" s="287">
        <v>1</v>
      </c>
      <c r="Q121" s="271">
        <v>0</v>
      </c>
      <c r="R121" s="271">
        <v>1</v>
      </c>
    </row>
    <row r="122" spans="1:20" ht="18" customHeight="1">
      <c r="A122" s="508"/>
      <c r="B122" s="486"/>
      <c r="C122" s="482"/>
      <c r="D122" s="293" t="s">
        <v>477</v>
      </c>
      <c r="E122" s="286"/>
      <c r="F122" s="287">
        <v>0</v>
      </c>
      <c r="G122" s="287">
        <v>2</v>
      </c>
      <c r="H122" s="287">
        <v>0</v>
      </c>
      <c r="I122" s="287">
        <v>1</v>
      </c>
      <c r="J122" s="287">
        <v>2</v>
      </c>
      <c r="K122" s="287">
        <v>2</v>
      </c>
      <c r="L122" s="287">
        <v>2</v>
      </c>
      <c r="M122" s="287">
        <v>0</v>
      </c>
      <c r="N122" s="287">
        <v>1</v>
      </c>
      <c r="O122" s="287">
        <v>1</v>
      </c>
      <c r="P122" s="287">
        <v>1</v>
      </c>
      <c r="Q122" s="271">
        <v>0</v>
      </c>
      <c r="R122" s="271">
        <v>0</v>
      </c>
    </row>
    <row r="123" spans="1:20" ht="18" customHeight="1">
      <c r="A123" s="508"/>
      <c r="B123" s="486"/>
      <c r="C123" s="482"/>
      <c r="D123" s="293" t="s">
        <v>478</v>
      </c>
      <c r="E123" s="286"/>
      <c r="F123" s="287">
        <v>4</v>
      </c>
      <c r="G123" s="287">
        <v>1</v>
      </c>
      <c r="H123" s="287">
        <v>4</v>
      </c>
      <c r="I123" s="287">
        <v>3</v>
      </c>
      <c r="J123" s="287">
        <v>0</v>
      </c>
      <c r="K123" s="287">
        <v>1</v>
      </c>
      <c r="L123" s="287">
        <v>2</v>
      </c>
      <c r="M123" s="287">
        <v>1</v>
      </c>
      <c r="N123" s="287">
        <v>2</v>
      </c>
      <c r="O123" s="287">
        <v>1</v>
      </c>
      <c r="P123" s="287">
        <v>0</v>
      </c>
      <c r="Q123" s="271">
        <v>0</v>
      </c>
      <c r="R123" s="271">
        <v>0</v>
      </c>
    </row>
    <row r="124" spans="1:20" ht="18" customHeight="1">
      <c r="A124" s="508"/>
      <c r="B124" s="486"/>
      <c r="C124" s="482"/>
      <c r="D124" s="294" t="s">
        <v>479</v>
      </c>
      <c r="E124" s="284"/>
      <c r="F124" s="289">
        <v>1</v>
      </c>
      <c r="G124" s="289">
        <v>1</v>
      </c>
      <c r="H124" s="289">
        <v>1</v>
      </c>
      <c r="I124" s="289">
        <v>1</v>
      </c>
      <c r="J124" s="289">
        <v>1</v>
      </c>
      <c r="K124" s="289">
        <v>1</v>
      </c>
      <c r="L124" s="289">
        <v>1</v>
      </c>
      <c r="M124" s="289">
        <v>1</v>
      </c>
      <c r="N124" s="289">
        <v>1</v>
      </c>
      <c r="O124" s="289">
        <v>1</v>
      </c>
      <c r="P124" s="289">
        <v>1</v>
      </c>
      <c r="Q124" s="296">
        <v>1</v>
      </c>
      <c r="R124" s="296">
        <v>1</v>
      </c>
    </row>
    <row r="125" spans="1:20" ht="18" customHeight="1">
      <c r="A125" s="508"/>
      <c r="B125" s="486"/>
      <c r="C125" s="482"/>
      <c r="D125" s="293" t="s">
        <v>473</v>
      </c>
      <c r="E125" s="286"/>
      <c r="F125" s="290">
        <v>0.41463414634146339</v>
      </c>
      <c r="G125" s="290">
        <v>0.64583333333333337</v>
      </c>
      <c r="H125" s="290">
        <v>0.60869565217391308</v>
      </c>
      <c r="I125" s="290">
        <v>0.66304347826086951</v>
      </c>
      <c r="J125" s="290">
        <v>0.65454545454545454</v>
      </c>
      <c r="K125" s="290">
        <v>0.72992700729927007</v>
      </c>
      <c r="L125" s="290">
        <v>0.69718309859154926</v>
      </c>
      <c r="M125" s="290">
        <v>0.87323943661971826</v>
      </c>
      <c r="N125" s="290">
        <v>0.83098591549295775</v>
      </c>
      <c r="O125" s="290">
        <v>0.83009708737864074</v>
      </c>
      <c r="P125" s="290">
        <v>0.88622754491017963</v>
      </c>
      <c r="Q125" s="297">
        <v>0.8294573643410853</v>
      </c>
      <c r="R125" s="297">
        <f>R117*100/R116/100</f>
        <v>0.91608391608391615</v>
      </c>
    </row>
    <row r="126" spans="1:20" ht="18" customHeight="1">
      <c r="A126" s="508"/>
      <c r="B126" s="486"/>
      <c r="C126" s="482"/>
      <c r="D126" s="293" t="s">
        <v>474</v>
      </c>
      <c r="E126" s="286"/>
      <c r="F126" s="290">
        <v>4.878048780487805E-2</v>
      </c>
      <c r="G126" s="290">
        <v>2.0833333333333332E-2</v>
      </c>
      <c r="H126" s="290">
        <v>0.10869565217391304</v>
      </c>
      <c r="I126" s="290">
        <v>5.434782608695652E-2</v>
      </c>
      <c r="J126" s="290">
        <v>7.2727272727272724E-2</v>
      </c>
      <c r="K126" s="290">
        <v>3.6496350364963501E-2</v>
      </c>
      <c r="L126" s="290">
        <v>5.6338028169014086E-2</v>
      </c>
      <c r="M126" s="290">
        <v>7.0422535211267609E-2</v>
      </c>
      <c r="N126" s="290">
        <v>6.5727699530516437E-2</v>
      </c>
      <c r="O126" s="290">
        <v>7.7669902912621352E-2</v>
      </c>
      <c r="P126" s="290">
        <v>3.5928143712574849E-2</v>
      </c>
      <c r="Q126" s="297">
        <v>6.9767441860465115E-2</v>
      </c>
      <c r="R126" s="297">
        <f>R118*100/R116/100</f>
        <v>3.4965034965034968E-2</v>
      </c>
    </row>
    <row r="127" spans="1:20" ht="18" customHeight="1">
      <c r="A127" s="508"/>
      <c r="B127" s="486"/>
      <c r="C127" s="482"/>
      <c r="D127" s="293" t="s">
        <v>475</v>
      </c>
      <c r="E127" s="286"/>
      <c r="F127" s="290">
        <v>0.26829268292682928</v>
      </c>
      <c r="G127" s="290">
        <v>0.1875</v>
      </c>
      <c r="H127" s="290">
        <v>0.10869565217391304</v>
      </c>
      <c r="I127" s="290">
        <v>0.11956521739130435</v>
      </c>
      <c r="J127" s="290">
        <v>7.2727272727272724E-2</v>
      </c>
      <c r="K127" s="290">
        <v>9.4890510948905105E-2</v>
      </c>
      <c r="L127" s="290">
        <v>0.11267605633802817</v>
      </c>
      <c r="M127" s="290">
        <v>2.1126760563380281E-2</v>
      </c>
      <c r="N127" s="290">
        <v>4.6948356807511735E-2</v>
      </c>
      <c r="O127" s="290">
        <v>4.3689320388349516E-2</v>
      </c>
      <c r="P127" s="290">
        <v>2.9940119760479042E-2</v>
      </c>
      <c r="Q127" s="297">
        <v>7.7519379844961239E-2</v>
      </c>
      <c r="R127" s="297">
        <f>R119*100/R116/100</f>
        <v>2.7972027972027972E-2</v>
      </c>
    </row>
    <row r="128" spans="1:20" ht="18" customHeight="1">
      <c r="A128" s="508"/>
      <c r="B128" s="486"/>
      <c r="C128" s="482"/>
      <c r="D128" s="293" t="s">
        <v>171</v>
      </c>
      <c r="E128" s="286"/>
      <c r="F128" s="290">
        <v>0.17073170731707318</v>
      </c>
      <c r="G128" s="290">
        <v>6.25E-2</v>
      </c>
      <c r="H128" s="290">
        <v>9.7826086956521743E-2</v>
      </c>
      <c r="I128" s="290">
        <v>8.6956521739130432E-2</v>
      </c>
      <c r="J128" s="290">
        <v>0.15454545454545454</v>
      </c>
      <c r="K128" s="290">
        <v>0.10218978102189781</v>
      </c>
      <c r="L128" s="290">
        <v>7.746478873239436E-2</v>
      </c>
      <c r="M128" s="290">
        <v>1.4084507042253521E-2</v>
      </c>
      <c r="N128" s="290">
        <v>3.2863849765258218E-2</v>
      </c>
      <c r="O128" s="290">
        <v>2.9126213592233011E-2</v>
      </c>
      <c r="P128" s="290">
        <v>3.5928143712574849E-2</v>
      </c>
      <c r="Q128" s="297">
        <v>2.3255813953488372E-2</v>
      </c>
      <c r="R128" s="297">
        <f>R120*100/R116/100</f>
        <v>1.3986013986013986E-2</v>
      </c>
    </row>
    <row r="129" spans="1:19" ht="18" customHeight="1">
      <c r="A129" s="508"/>
      <c r="B129" s="486"/>
      <c r="C129" s="482"/>
      <c r="D129" s="293" t="s">
        <v>476</v>
      </c>
      <c r="E129" s="286"/>
      <c r="F129" s="290">
        <v>0</v>
      </c>
      <c r="G129" s="290">
        <v>2.0833333333333332E-2</v>
      </c>
      <c r="H129" s="290">
        <v>3.2608695652173912E-2</v>
      </c>
      <c r="I129" s="290">
        <v>3.2608695652173912E-2</v>
      </c>
      <c r="J129" s="290">
        <v>2.7272727272727271E-2</v>
      </c>
      <c r="K129" s="290">
        <v>1.4598540145985401E-2</v>
      </c>
      <c r="L129" s="290">
        <v>2.8169014084507043E-2</v>
      </c>
      <c r="M129" s="290">
        <v>1.4084507042253521E-2</v>
      </c>
      <c r="N129" s="290">
        <v>9.3896713615023476E-3</v>
      </c>
      <c r="O129" s="290">
        <v>9.7087378640776691E-3</v>
      </c>
      <c r="P129" s="290">
        <v>5.9880239520958087E-3</v>
      </c>
      <c r="Q129" s="297">
        <v>0</v>
      </c>
      <c r="R129" s="297">
        <f>R121*100/R116/100</f>
        <v>6.993006993006993E-3</v>
      </c>
    </row>
    <row r="130" spans="1:19" ht="18" customHeight="1">
      <c r="A130" s="508"/>
      <c r="B130" s="486"/>
      <c r="C130" s="482"/>
      <c r="D130" s="293" t="s">
        <v>477</v>
      </c>
      <c r="E130" s="286"/>
      <c r="F130" s="290">
        <v>0</v>
      </c>
      <c r="G130" s="290">
        <v>4.1666666666666664E-2</v>
      </c>
      <c r="H130" s="290">
        <v>0</v>
      </c>
      <c r="I130" s="290">
        <v>1.0869565217391304E-2</v>
      </c>
      <c r="J130" s="290">
        <v>1.8181818181818181E-2</v>
      </c>
      <c r="K130" s="290">
        <v>1.4598540145985401E-2</v>
      </c>
      <c r="L130" s="290">
        <v>1.4084507042253521E-2</v>
      </c>
      <c r="M130" s="290">
        <v>0</v>
      </c>
      <c r="N130" s="290">
        <v>4.6948356807511738E-3</v>
      </c>
      <c r="O130" s="290">
        <v>4.8543689320388345E-3</v>
      </c>
      <c r="P130" s="290">
        <v>5.9880239520958087E-3</v>
      </c>
      <c r="Q130" s="297">
        <v>0</v>
      </c>
      <c r="R130" s="297">
        <f>R122*100/R116/100</f>
        <v>0</v>
      </c>
    </row>
    <row r="131" spans="1:19" ht="18" customHeight="1" thickBot="1">
      <c r="A131" s="508"/>
      <c r="B131" s="486"/>
      <c r="C131" s="482"/>
      <c r="D131" s="293" t="s">
        <v>478</v>
      </c>
      <c r="E131" s="286"/>
      <c r="F131" s="290">
        <v>9.7560975609756101E-2</v>
      </c>
      <c r="G131" s="290">
        <v>2.0833333333333332E-2</v>
      </c>
      <c r="H131" s="290">
        <v>4.3478260869565216E-2</v>
      </c>
      <c r="I131" s="290">
        <v>3.2608695652173912E-2</v>
      </c>
      <c r="J131" s="290">
        <v>0</v>
      </c>
      <c r="K131" s="290">
        <v>7.2992700729927005E-3</v>
      </c>
      <c r="L131" s="290">
        <v>1.4084507042253521E-2</v>
      </c>
      <c r="M131" s="290">
        <v>7.0422535211267607E-3</v>
      </c>
      <c r="N131" s="290">
        <v>9.3896713615023476E-3</v>
      </c>
      <c r="O131" s="290">
        <v>4.8543689320388345E-3</v>
      </c>
      <c r="P131" s="290">
        <v>0</v>
      </c>
      <c r="Q131" s="290">
        <v>0</v>
      </c>
      <c r="R131" s="297">
        <f>R123*100/R116/100</f>
        <v>0</v>
      </c>
    </row>
    <row r="132" spans="1:19" s="27" customFormat="1" ht="18" customHeight="1">
      <c r="A132" s="90" t="s">
        <v>2</v>
      </c>
      <c r="B132" s="110" t="s">
        <v>4</v>
      </c>
      <c r="C132" s="504" t="s">
        <v>382</v>
      </c>
      <c r="D132" s="504"/>
      <c r="E132" s="110"/>
      <c r="F132" s="110"/>
      <c r="G132" s="110"/>
      <c r="H132" s="110"/>
      <c r="I132" s="110"/>
      <c r="J132" s="110"/>
      <c r="K132" s="110"/>
      <c r="L132" s="110"/>
      <c r="M132" s="110"/>
      <c r="N132" s="110">
        <v>2019</v>
      </c>
      <c r="O132" s="110">
        <v>2020</v>
      </c>
      <c r="P132" s="110">
        <v>2021</v>
      </c>
      <c r="Q132" s="110">
        <v>2022</v>
      </c>
      <c r="R132" s="192">
        <v>2023</v>
      </c>
    </row>
    <row r="133" spans="1:19" s="457" customFormat="1" ht="79" customHeight="1">
      <c r="A133" s="508" t="s">
        <v>112</v>
      </c>
      <c r="B133" s="451" t="s">
        <v>480</v>
      </c>
      <c r="C133" s="502" t="s">
        <v>150</v>
      </c>
      <c r="D133" s="502"/>
      <c r="E133" s="452"/>
      <c r="F133" s="452"/>
      <c r="G133" s="452"/>
      <c r="H133" s="452"/>
      <c r="I133" s="452"/>
      <c r="J133" s="452"/>
      <c r="K133" s="452"/>
      <c r="L133" s="452"/>
      <c r="M133" s="453"/>
      <c r="N133" s="454">
        <v>97</v>
      </c>
      <c r="O133" s="454">
        <v>898</v>
      </c>
      <c r="P133" s="455">
        <v>1137</v>
      </c>
      <c r="Q133" s="455">
        <v>2059</v>
      </c>
      <c r="R133" s="455">
        <v>2168</v>
      </c>
      <c r="S133" s="456"/>
    </row>
    <row r="134" spans="1:19" s="27" customFormat="1" ht="18" customHeight="1">
      <c r="A134" s="508"/>
      <c r="B134" s="111" t="s">
        <v>4</v>
      </c>
      <c r="C134" s="501" t="s">
        <v>382</v>
      </c>
      <c r="D134" s="501"/>
      <c r="E134" s="111"/>
      <c r="F134" s="111"/>
      <c r="G134" s="111"/>
      <c r="H134" s="111"/>
      <c r="I134" s="111"/>
      <c r="J134" s="111"/>
      <c r="K134" s="111"/>
      <c r="L134" s="111"/>
      <c r="M134" s="111"/>
      <c r="N134" s="111" t="s">
        <v>481</v>
      </c>
      <c r="O134" s="111">
        <v>2020</v>
      </c>
      <c r="P134" s="111">
        <v>2021</v>
      </c>
      <c r="Q134" s="111">
        <v>2022</v>
      </c>
      <c r="R134" s="111" t="s">
        <v>387</v>
      </c>
    </row>
    <row r="135" spans="1:19" s="460" customFormat="1" ht="68.150000000000006" customHeight="1">
      <c r="A135" s="508"/>
      <c r="B135" s="451" t="s">
        <v>482</v>
      </c>
      <c r="C135" s="502" t="s">
        <v>150</v>
      </c>
      <c r="D135" s="502"/>
      <c r="E135" s="458"/>
      <c r="F135" s="458"/>
      <c r="G135" s="458"/>
      <c r="H135" s="458"/>
      <c r="I135" s="458"/>
      <c r="J135" s="458"/>
      <c r="K135" s="458"/>
      <c r="L135" s="458"/>
      <c r="M135" s="458"/>
      <c r="N135" s="440">
        <v>44</v>
      </c>
      <c r="O135" s="440">
        <v>504</v>
      </c>
      <c r="P135" s="440">
        <v>635</v>
      </c>
      <c r="Q135" s="459">
        <v>1291</v>
      </c>
      <c r="R135" s="459">
        <v>1575</v>
      </c>
      <c r="S135" s="457"/>
    </row>
    <row r="136" spans="1:19" s="95" customFormat="1" ht="18" customHeight="1">
      <c r="A136" s="508"/>
      <c r="B136" s="111" t="s">
        <v>4</v>
      </c>
      <c r="C136" s="501" t="s">
        <v>382</v>
      </c>
      <c r="D136" s="501"/>
      <c r="E136" s="111"/>
      <c r="F136" s="111"/>
      <c r="G136" s="111"/>
      <c r="H136" s="111"/>
      <c r="I136" s="111"/>
      <c r="J136" s="111"/>
      <c r="K136" s="111"/>
      <c r="L136" s="111"/>
      <c r="M136" s="111"/>
      <c r="N136" s="300">
        <v>2019</v>
      </c>
      <c r="O136" s="300">
        <v>2020</v>
      </c>
      <c r="P136" s="300">
        <v>2021</v>
      </c>
      <c r="Q136" s="300">
        <v>2022</v>
      </c>
      <c r="R136" s="300" t="s">
        <v>483</v>
      </c>
      <c r="S136" s="27"/>
    </row>
    <row r="137" spans="1:19" s="457" customFormat="1" ht="55" customHeight="1">
      <c r="A137" s="509"/>
      <c r="B137" s="451" t="s">
        <v>484</v>
      </c>
      <c r="C137" s="502" t="s">
        <v>150</v>
      </c>
      <c r="D137" s="502"/>
      <c r="E137" s="458"/>
      <c r="F137" s="458"/>
      <c r="G137" s="458"/>
      <c r="H137" s="458"/>
      <c r="I137" s="458"/>
      <c r="J137" s="458"/>
      <c r="K137" s="458"/>
      <c r="L137" s="458"/>
      <c r="M137" s="458"/>
      <c r="N137" s="461"/>
      <c r="O137" s="461"/>
      <c r="P137" s="461"/>
      <c r="Q137" s="461"/>
      <c r="R137" s="462"/>
    </row>
    <row r="138" spans="1:19" ht="15.5">
      <c r="B138" s="301"/>
      <c r="C138" s="302"/>
      <c r="D138" s="301"/>
      <c r="E138" s="303"/>
      <c r="F138" s="303"/>
      <c r="G138" s="303"/>
      <c r="H138" s="303"/>
      <c r="I138" s="303"/>
      <c r="J138" s="303"/>
      <c r="K138" s="303"/>
      <c r="L138" s="303"/>
      <c r="M138" s="304"/>
      <c r="N138" s="304"/>
      <c r="O138" s="304"/>
      <c r="P138" s="304"/>
      <c r="Q138" s="304"/>
      <c r="R138" s="304"/>
    </row>
    <row r="139" spans="1:19" ht="15.5">
      <c r="A139" s="42"/>
      <c r="B139" s="303"/>
      <c r="C139" s="303"/>
      <c r="D139" s="301"/>
      <c r="E139" s="303"/>
      <c r="F139" s="303"/>
      <c r="G139" s="303"/>
      <c r="H139" s="303"/>
      <c r="I139" s="303"/>
      <c r="J139" s="303"/>
      <c r="K139" s="303"/>
      <c r="L139" s="303"/>
      <c r="M139" s="304"/>
      <c r="N139" s="304"/>
      <c r="O139" s="304"/>
      <c r="P139" s="304"/>
      <c r="Q139" s="304"/>
      <c r="R139" s="304"/>
    </row>
    <row r="140" spans="1:19" ht="15.5">
      <c r="A140" s="42"/>
      <c r="B140" s="303"/>
      <c r="C140" s="303"/>
      <c r="D140" s="301"/>
      <c r="E140" s="303"/>
      <c r="F140" s="304"/>
      <c r="G140" s="304"/>
      <c r="H140" s="304"/>
      <c r="I140" s="303"/>
      <c r="J140" s="303"/>
      <c r="K140" s="303"/>
      <c r="L140" s="303"/>
      <c r="M140" s="304"/>
      <c r="N140" s="304"/>
      <c r="O140" s="304"/>
      <c r="P140" s="304"/>
      <c r="Q140" s="304"/>
      <c r="R140" s="304"/>
    </row>
    <row r="141" spans="1:19" ht="15.5">
      <c r="A141" s="42"/>
      <c r="B141" s="303"/>
      <c r="C141" s="303"/>
      <c r="D141" s="301"/>
      <c r="E141" s="303"/>
      <c r="F141" s="304"/>
      <c r="G141" s="304"/>
      <c r="H141" s="304"/>
      <c r="I141" s="303"/>
      <c r="J141" s="303"/>
      <c r="K141" s="303"/>
      <c r="L141" s="303"/>
      <c r="M141" s="304"/>
      <c r="N141" s="304"/>
      <c r="O141" s="304"/>
      <c r="P141" s="304"/>
      <c r="Q141" s="304"/>
      <c r="R141" s="304"/>
    </row>
    <row r="142" spans="1:19" ht="15.5">
      <c r="B142" s="301"/>
      <c r="C142" s="302"/>
      <c r="D142" s="301"/>
      <c r="E142" s="303"/>
      <c r="F142" s="304"/>
      <c r="G142" s="304"/>
      <c r="H142" s="304"/>
      <c r="I142" s="303"/>
      <c r="J142" s="303"/>
      <c r="K142" s="303"/>
      <c r="L142" s="303"/>
      <c r="M142" s="304"/>
      <c r="N142" s="304"/>
      <c r="O142" s="304"/>
      <c r="P142" s="304"/>
      <c r="Q142" s="304"/>
      <c r="R142" s="304"/>
    </row>
    <row r="143" spans="1:19" ht="15.5">
      <c r="B143" s="301"/>
      <c r="C143" s="302"/>
      <c r="D143" s="301"/>
      <c r="E143" s="303"/>
      <c r="F143" s="304"/>
      <c r="G143" s="304"/>
      <c r="H143" s="304"/>
      <c r="I143" s="303"/>
      <c r="J143" s="303"/>
      <c r="K143" s="303"/>
      <c r="L143" s="303"/>
      <c r="M143" s="304"/>
      <c r="N143" s="304"/>
      <c r="O143" s="304"/>
      <c r="P143" s="304"/>
      <c r="Q143" s="304"/>
      <c r="R143" s="304"/>
    </row>
    <row r="144" spans="1:19" ht="15.5">
      <c r="B144" s="301"/>
      <c r="C144" s="302"/>
      <c r="D144" s="301"/>
      <c r="E144" s="303"/>
      <c r="F144" s="303"/>
      <c r="G144" s="303"/>
      <c r="H144" s="303"/>
      <c r="I144" s="303"/>
      <c r="J144" s="303"/>
      <c r="K144" s="303"/>
      <c r="L144" s="303"/>
      <c r="M144" s="304"/>
      <c r="N144" s="304"/>
      <c r="O144" s="304"/>
      <c r="P144" s="304"/>
      <c r="Q144" s="304"/>
      <c r="R144" s="304"/>
    </row>
    <row r="145" spans="3:15">
      <c r="C145" s="151"/>
      <c r="D145" s="19"/>
      <c r="E145" s="42"/>
      <c r="F145" s="42"/>
      <c r="G145" s="42"/>
      <c r="H145" s="42"/>
      <c r="I145" s="42"/>
      <c r="J145" s="42"/>
      <c r="K145" s="42"/>
      <c r="L145" s="42"/>
    </row>
    <row r="146" spans="3:15">
      <c r="C146" s="151"/>
      <c r="D146" s="19"/>
      <c r="E146" s="42"/>
      <c r="F146" s="42"/>
      <c r="G146" s="42"/>
      <c r="H146" s="42"/>
      <c r="I146" s="42"/>
      <c r="J146" s="42"/>
      <c r="K146" s="42"/>
      <c r="L146" s="42"/>
    </row>
    <row r="147" spans="3:15">
      <c r="C147" s="151"/>
      <c r="D147" s="19"/>
      <c r="E147" s="42"/>
      <c r="F147" s="42"/>
      <c r="G147" s="42"/>
      <c r="H147" s="42"/>
      <c r="I147" s="42"/>
      <c r="J147" s="42"/>
      <c r="K147" s="42"/>
      <c r="L147" s="42"/>
    </row>
    <row r="148" spans="3:15">
      <c r="C148" s="151"/>
      <c r="D148" s="19"/>
      <c r="E148" s="42"/>
      <c r="F148" s="42"/>
      <c r="G148" s="42"/>
      <c r="H148" s="42"/>
      <c r="I148" s="42"/>
      <c r="J148" s="42"/>
      <c r="K148" s="42"/>
      <c r="L148" s="42"/>
      <c r="O148" s="154"/>
    </row>
    <row r="149" spans="3:15">
      <c r="C149" s="151"/>
      <c r="D149" s="19"/>
      <c r="E149" s="42"/>
      <c r="F149" s="42"/>
      <c r="G149" s="42"/>
      <c r="H149" s="42"/>
      <c r="I149" s="42"/>
      <c r="J149" s="42"/>
      <c r="K149" s="42"/>
      <c r="L149" s="42"/>
    </row>
    <row r="150" spans="3:15">
      <c r="C150" s="151"/>
      <c r="D150" s="19"/>
      <c r="E150" s="42"/>
      <c r="F150" s="42"/>
      <c r="G150" s="42"/>
      <c r="H150" s="42"/>
      <c r="I150" s="42"/>
      <c r="J150" s="42"/>
      <c r="K150" s="42"/>
      <c r="L150" s="42"/>
    </row>
    <row r="151" spans="3:15">
      <c r="C151" s="151"/>
      <c r="D151" s="19"/>
      <c r="E151" s="42"/>
      <c r="F151" s="42"/>
      <c r="G151" s="42"/>
      <c r="H151" s="42"/>
      <c r="I151" s="42"/>
      <c r="J151" s="42"/>
      <c r="K151" s="42"/>
      <c r="L151" s="42"/>
    </row>
    <row r="152" spans="3:15">
      <c r="C152" s="151"/>
      <c r="D152" s="19"/>
      <c r="E152" s="42"/>
      <c r="F152" s="42"/>
      <c r="G152" s="42"/>
      <c r="H152" s="42"/>
      <c r="I152" s="42"/>
      <c r="J152" s="42"/>
      <c r="K152" s="42"/>
      <c r="L152" s="42"/>
    </row>
    <row r="153" spans="3:15">
      <c r="C153" s="151"/>
      <c r="D153" s="19"/>
      <c r="E153" s="42"/>
      <c r="F153" s="42"/>
      <c r="G153" s="42"/>
      <c r="H153" s="42"/>
      <c r="I153" s="42"/>
      <c r="J153" s="42"/>
      <c r="K153" s="42"/>
      <c r="L153" s="42"/>
    </row>
    <row r="154" spans="3:15">
      <c r="C154" s="151"/>
      <c r="D154" s="19"/>
      <c r="E154" s="42"/>
      <c r="F154" s="42"/>
      <c r="G154" s="42"/>
      <c r="H154" s="42"/>
      <c r="I154" s="42"/>
      <c r="J154" s="42"/>
      <c r="K154" s="42"/>
      <c r="L154" s="42"/>
    </row>
    <row r="155" spans="3:15">
      <c r="C155" s="151"/>
      <c r="D155" s="19"/>
      <c r="E155" s="42"/>
      <c r="F155" s="42"/>
      <c r="G155" s="42"/>
      <c r="H155" s="42"/>
      <c r="I155" s="42"/>
      <c r="J155" s="42"/>
      <c r="K155" s="42"/>
      <c r="L155" s="42"/>
    </row>
    <row r="156" spans="3:15">
      <c r="C156" s="151"/>
      <c r="D156" s="19"/>
      <c r="E156" s="42"/>
      <c r="F156" s="42"/>
      <c r="G156" s="42"/>
      <c r="H156" s="42"/>
      <c r="I156" s="42"/>
      <c r="J156" s="42"/>
      <c r="K156" s="42"/>
      <c r="L156" s="42"/>
    </row>
    <row r="157" spans="3:15">
      <c r="C157" s="151"/>
      <c r="D157" s="19"/>
      <c r="E157" s="42"/>
      <c r="F157" s="42"/>
      <c r="G157" s="42"/>
      <c r="H157" s="42"/>
      <c r="I157" s="42"/>
      <c r="J157" s="42"/>
      <c r="K157" s="42"/>
      <c r="L157" s="42"/>
    </row>
    <row r="158" spans="3:15">
      <c r="C158" s="151"/>
      <c r="D158" s="19"/>
      <c r="E158" s="42"/>
      <c r="F158" s="42"/>
      <c r="G158" s="42"/>
      <c r="H158" s="42"/>
      <c r="I158" s="42"/>
      <c r="J158" s="42"/>
      <c r="K158" s="42"/>
      <c r="L158" s="42"/>
    </row>
    <row r="159" spans="3:15">
      <c r="C159" s="151"/>
      <c r="D159" s="19"/>
      <c r="E159" s="42"/>
      <c r="F159" s="42"/>
      <c r="G159" s="42"/>
      <c r="H159" s="42"/>
      <c r="I159" s="42"/>
      <c r="J159" s="42"/>
      <c r="K159" s="42"/>
      <c r="L159" s="42"/>
    </row>
    <row r="160" spans="3:15">
      <c r="C160" s="151"/>
      <c r="D160" s="19"/>
      <c r="E160" s="42"/>
      <c r="F160" s="42"/>
      <c r="G160" s="42"/>
      <c r="H160" s="42"/>
      <c r="I160" s="42"/>
      <c r="J160" s="42"/>
      <c r="K160" s="42"/>
      <c r="L160" s="42"/>
    </row>
    <row r="161" spans="3:12">
      <c r="C161" s="151"/>
      <c r="D161" s="19"/>
      <c r="E161" s="42"/>
      <c r="F161" s="42"/>
      <c r="G161" s="42"/>
      <c r="H161" s="42"/>
      <c r="I161" s="42"/>
      <c r="J161" s="42"/>
      <c r="K161" s="42"/>
      <c r="L161" s="42"/>
    </row>
    <row r="162" spans="3:12">
      <c r="C162" s="151"/>
      <c r="D162" s="19"/>
      <c r="E162" s="42"/>
      <c r="F162" s="42"/>
      <c r="G162" s="42"/>
      <c r="H162" s="42"/>
      <c r="I162" s="42"/>
      <c r="J162" s="42"/>
      <c r="K162" s="42"/>
      <c r="L162" s="42"/>
    </row>
    <row r="163" spans="3:12">
      <c r="C163" s="151"/>
      <c r="D163" s="19"/>
      <c r="E163" s="42"/>
      <c r="F163" s="42"/>
      <c r="G163" s="42"/>
      <c r="H163" s="42"/>
      <c r="I163" s="42"/>
      <c r="J163" s="42"/>
      <c r="K163" s="42"/>
      <c r="L163" s="42"/>
    </row>
    <row r="164" spans="3:12">
      <c r="C164" s="151"/>
      <c r="D164" s="19"/>
      <c r="E164" s="42"/>
      <c r="F164" s="42"/>
      <c r="G164" s="42"/>
      <c r="H164" s="42"/>
      <c r="I164" s="42"/>
      <c r="J164" s="42"/>
      <c r="K164" s="42"/>
      <c r="L164" s="42"/>
    </row>
    <row r="165" spans="3:12">
      <c r="C165" s="151"/>
      <c r="D165" s="19"/>
      <c r="E165" s="42"/>
      <c r="F165" s="42"/>
      <c r="G165" s="42"/>
      <c r="H165" s="42"/>
      <c r="I165" s="42"/>
      <c r="J165" s="42"/>
      <c r="K165" s="42"/>
      <c r="L165" s="42"/>
    </row>
    <row r="166" spans="3:12">
      <c r="C166" s="151"/>
      <c r="D166" s="19"/>
      <c r="E166" s="42"/>
      <c r="F166" s="42"/>
      <c r="G166" s="42"/>
      <c r="H166" s="42"/>
      <c r="I166" s="42"/>
      <c r="J166" s="42"/>
      <c r="K166" s="42"/>
      <c r="L166" s="42"/>
    </row>
    <row r="167" spans="3:12">
      <c r="C167" s="151"/>
      <c r="D167" s="19"/>
      <c r="E167" s="42"/>
      <c r="F167" s="42"/>
      <c r="G167" s="42"/>
      <c r="H167" s="42"/>
      <c r="I167" s="42"/>
      <c r="J167" s="42"/>
      <c r="K167" s="42"/>
      <c r="L167" s="42"/>
    </row>
    <row r="168" spans="3:12">
      <c r="C168" s="151"/>
      <c r="D168" s="19"/>
      <c r="E168" s="42"/>
      <c r="F168" s="42"/>
      <c r="G168" s="42"/>
      <c r="H168" s="42"/>
      <c r="I168" s="42"/>
      <c r="J168" s="42"/>
      <c r="K168" s="42"/>
      <c r="L168" s="42"/>
    </row>
    <row r="169" spans="3:12">
      <c r="C169" s="151"/>
      <c r="D169" s="19"/>
      <c r="E169" s="42"/>
      <c r="F169" s="42"/>
      <c r="G169" s="42"/>
      <c r="H169" s="42"/>
      <c r="I169" s="42"/>
      <c r="J169" s="42"/>
      <c r="K169" s="42"/>
      <c r="L169" s="42"/>
    </row>
    <row r="170" spans="3:12">
      <c r="C170" s="151"/>
      <c r="D170" s="19"/>
      <c r="E170" s="42"/>
      <c r="F170" s="42"/>
      <c r="G170" s="42"/>
      <c r="H170" s="42"/>
      <c r="I170" s="42"/>
      <c r="J170" s="42"/>
      <c r="K170" s="42"/>
      <c r="L170" s="42"/>
    </row>
    <row r="171" spans="3:12">
      <c r="C171" s="151"/>
      <c r="D171" s="19"/>
      <c r="E171" s="42"/>
      <c r="F171" s="42"/>
      <c r="G171" s="42"/>
      <c r="H171" s="42"/>
      <c r="I171" s="42"/>
      <c r="J171" s="42"/>
      <c r="K171" s="42"/>
      <c r="L171" s="42"/>
    </row>
    <row r="172" spans="3:12">
      <c r="C172" s="151"/>
      <c r="D172" s="19"/>
      <c r="E172" s="42"/>
      <c r="F172" s="42"/>
      <c r="G172" s="42"/>
      <c r="H172" s="42"/>
      <c r="I172" s="42"/>
      <c r="J172" s="42"/>
      <c r="K172" s="42"/>
      <c r="L172" s="42"/>
    </row>
    <row r="173" spans="3:12">
      <c r="C173" s="151"/>
      <c r="D173" s="19"/>
      <c r="E173" s="42"/>
      <c r="F173" s="42"/>
      <c r="G173" s="42"/>
      <c r="H173" s="42"/>
      <c r="I173" s="42"/>
      <c r="J173" s="42"/>
      <c r="K173" s="42"/>
      <c r="L173" s="42"/>
    </row>
    <row r="174" spans="3:12">
      <c r="C174" s="151"/>
      <c r="D174" s="19"/>
      <c r="E174" s="42"/>
      <c r="F174" s="42"/>
      <c r="G174" s="42"/>
      <c r="H174" s="42"/>
      <c r="I174" s="42"/>
      <c r="J174" s="42"/>
      <c r="K174" s="42"/>
      <c r="L174" s="42"/>
    </row>
    <row r="175" spans="3:12">
      <c r="C175" s="151"/>
      <c r="D175" s="19"/>
      <c r="E175" s="42"/>
      <c r="F175" s="42"/>
      <c r="G175" s="42"/>
      <c r="H175" s="42"/>
      <c r="I175" s="42"/>
      <c r="J175" s="42"/>
      <c r="K175" s="42"/>
      <c r="L175" s="42"/>
    </row>
    <row r="176" spans="3:12">
      <c r="C176" s="151"/>
      <c r="D176" s="19"/>
      <c r="E176" s="42"/>
      <c r="F176" s="42"/>
      <c r="G176" s="42"/>
      <c r="H176" s="42"/>
      <c r="I176" s="42"/>
      <c r="J176" s="42"/>
      <c r="K176" s="42"/>
      <c r="L176" s="42"/>
    </row>
    <row r="177" spans="3:12">
      <c r="C177" s="151"/>
      <c r="D177" s="19"/>
      <c r="E177" s="42"/>
      <c r="F177" s="42"/>
      <c r="G177" s="42"/>
      <c r="H177" s="42"/>
      <c r="I177" s="42"/>
      <c r="J177" s="42"/>
      <c r="K177" s="42"/>
      <c r="L177" s="42"/>
    </row>
    <row r="178" spans="3:12">
      <c r="C178" s="151"/>
      <c r="D178" s="19"/>
      <c r="E178" s="42"/>
      <c r="F178" s="42"/>
      <c r="G178" s="42"/>
      <c r="H178" s="42"/>
      <c r="I178" s="42"/>
      <c r="J178" s="42"/>
      <c r="K178" s="42"/>
      <c r="L178" s="42"/>
    </row>
    <row r="179" spans="3:12">
      <c r="C179" s="151"/>
      <c r="D179" s="19"/>
      <c r="E179" s="42"/>
      <c r="F179" s="42"/>
      <c r="G179" s="42"/>
      <c r="H179" s="42"/>
      <c r="I179" s="42"/>
      <c r="J179" s="42"/>
      <c r="K179" s="42"/>
      <c r="L179" s="42"/>
    </row>
    <row r="180" spans="3:12">
      <c r="C180" s="151"/>
      <c r="D180" s="19"/>
      <c r="E180" s="42"/>
      <c r="F180" s="42"/>
      <c r="G180" s="42"/>
      <c r="H180" s="42"/>
      <c r="I180" s="42"/>
      <c r="J180" s="42"/>
      <c r="K180" s="42"/>
      <c r="L180" s="42"/>
    </row>
    <row r="181" spans="3:12">
      <c r="C181" s="151"/>
      <c r="D181" s="19"/>
      <c r="E181" s="42"/>
      <c r="F181" s="42"/>
      <c r="G181" s="42"/>
      <c r="H181" s="42"/>
      <c r="I181" s="42"/>
      <c r="J181" s="42"/>
      <c r="K181" s="42"/>
      <c r="L181" s="42"/>
    </row>
    <row r="182" spans="3:12">
      <c r="C182" s="151"/>
      <c r="D182" s="19"/>
      <c r="E182" s="42"/>
      <c r="F182" s="42"/>
      <c r="G182" s="42"/>
      <c r="H182" s="42"/>
      <c r="I182" s="42"/>
      <c r="J182" s="42"/>
      <c r="K182" s="42"/>
      <c r="L182" s="42"/>
    </row>
    <row r="183" spans="3:12">
      <c r="C183" s="151"/>
      <c r="D183" s="19"/>
      <c r="E183" s="42"/>
      <c r="F183" s="42"/>
      <c r="G183" s="42"/>
      <c r="H183" s="42"/>
      <c r="I183" s="42"/>
      <c r="J183" s="42"/>
      <c r="K183" s="42"/>
      <c r="L183" s="42"/>
    </row>
    <row r="184" spans="3:12">
      <c r="C184" s="151"/>
      <c r="D184" s="19"/>
      <c r="E184" s="42"/>
      <c r="F184" s="42"/>
      <c r="G184" s="42"/>
      <c r="H184" s="42"/>
      <c r="I184" s="42"/>
      <c r="J184" s="42"/>
      <c r="K184" s="42"/>
      <c r="L184" s="42"/>
    </row>
    <row r="185" spans="3:12">
      <c r="C185" s="151"/>
      <c r="D185" s="19"/>
      <c r="E185" s="42"/>
      <c r="F185" s="42"/>
      <c r="G185" s="42"/>
      <c r="H185" s="42"/>
      <c r="I185" s="42"/>
      <c r="J185" s="42"/>
      <c r="K185" s="42"/>
      <c r="L185" s="42"/>
    </row>
    <row r="186" spans="3:12">
      <c r="C186" s="151"/>
      <c r="D186" s="19"/>
      <c r="E186" s="42"/>
      <c r="F186" s="42"/>
      <c r="G186" s="42"/>
      <c r="H186" s="42"/>
      <c r="I186" s="42"/>
      <c r="J186" s="42"/>
      <c r="K186" s="42"/>
      <c r="L186" s="42"/>
    </row>
    <row r="187" spans="3:12">
      <c r="C187" s="151"/>
      <c r="D187" s="19"/>
      <c r="E187" s="42"/>
      <c r="F187" s="42"/>
      <c r="G187" s="42"/>
      <c r="H187" s="42"/>
      <c r="I187" s="42"/>
      <c r="J187" s="42"/>
      <c r="K187" s="42"/>
      <c r="L187" s="42"/>
    </row>
    <row r="188" spans="3:12">
      <c r="C188" s="151"/>
      <c r="D188" s="19"/>
      <c r="E188" s="42"/>
      <c r="F188" s="42"/>
      <c r="G188" s="42"/>
      <c r="H188" s="42"/>
      <c r="I188" s="42"/>
      <c r="J188" s="42"/>
      <c r="K188" s="42"/>
      <c r="L188" s="42"/>
    </row>
    <row r="189" spans="3:12">
      <c r="C189" s="151"/>
      <c r="D189" s="19"/>
      <c r="E189" s="42"/>
      <c r="F189" s="42"/>
      <c r="G189" s="42"/>
      <c r="H189" s="42"/>
      <c r="I189" s="42"/>
      <c r="J189" s="42"/>
      <c r="K189" s="42"/>
      <c r="L189" s="42"/>
    </row>
    <row r="190" spans="3:12">
      <c r="C190" s="151"/>
      <c r="D190" s="19"/>
      <c r="E190" s="42"/>
      <c r="F190" s="42"/>
      <c r="G190" s="42"/>
      <c r="H190" s="42"/>
      <c r="I190" s="42"/>
      <c r="J190" s="42"/>
      <c r="K190" s="42"/>
      <c r="L190" s="42"/>
    </row>
    <row r="191" spans="3:12">
      <c r="C191" s="151"/>
      <c r="D191" s="19"/>
      <c r="E191" s="42"/>
      <c r="F191" s="42"/>
      <c r="G191" s="42"/>
      <c r="H191" s="42"/>
      <c r="I191" s="42"/>
      <c r="J191" s="42"/>
      <c r="K191" s="42"/>
      <c r="L191" s="42"/>
    </row>
    <row r="192" spans="3:12">
      <c r="C192" s="151"/>
      <c r="D192" s="19"/>
      <c r="E192" s="42"/>
      <c r="F192" s="42"/>
      <c r="G192" s="42"/>
      <c r="H192" s="42"/>
      <c r="I192" s="42"/>
      <c r="J192" s="42"/>
      <c r="K192" s="42"/>
      <c r="L192" s="42"/>
    </row>
    <row r="193" spans="3:12">
      <c r="C193" s="151"/>
      <c r="D193" s="19"/>
      <c r="E193" s="42"/>
      <c r="F193" s="42"/>
      <c r="G193" s="42"/>
      <c r="H193" s="42"/>
      <c r="I193" s="42"/>
      <c r="J193" s="42"/>
      <c r="K193" s="42"/>
      <c r="L193" s="42"/>
    </row>
    <row r="194" spans="3:12">
      <c r="C194" s="151"/>
      <c r="D194" s="19"/>
      <c r="E194" s="42"/>
      <c r="F194" s="42"/>
      <c r="G194" s="42"/>
      <c r="H194" s="42"/>
      <c r="I194" s="42"/>
      <c r="J194" s="42"/>
      <c r="K194" s="42"/>
      <c r="L194" s="42"/>
    </row>
    <row r="195" spans="3:12">
      <c r="C195" s="151"/>
      <c r="D195" s="19"/>
      <c r="E195" s="42"/>
      <c r="F195" s="42"/>
      <c r="G195" s="42"/>
      <c r="H195" s="42"/>
      <c r="I195" s="42"/>
      <c r="J195" s="42"/>
      <c r="K195" s="42"/>
      <c r="L195" s="42"/>
    </row>
    <row r="196" spans="3:12">
      <c r="C196" s="151"/>
      <c r="D196" s="19"/>
      <c r="E196" s="42"/>
      <c r="F196" s="42"/>
      <c r="G196" s="42"/>
      <c r="H196" s="42"/>
      <c r="I196" s="42"/>
      <c r="J196" s="42"/>
      <c r="K196" s="42"/>
      <c r="L196" s="42"/>
    </row>
    <row r="197" spans="3:12">
      <c r="C197" s="151"/>
      <c r="D197" s="19"/>
      <c r="E197" s="42"/>
      <c r="F197" s="42"/>
      <c r="G197" s="42"/>
      <c r="H197" s="42"/>
      <c r="I197" s="42"/>
      <c r="J197" s="42"/>
      <c r="K197" s="42"/>
      <c r="L197" s="42"/>
    </row>
    <row r="198" spans="3:12">
      <c r="C198" s="151"/>
      <c r="D198" s="19"/>
      <c r="E198" s="42"/>
      <c r="F198" s="42"/>
      <c r="G198" s="42"/>
      <c r="H198" s="42"/>
      <c r="I198" s="42"/>
      <c r="J198" s="42"/>
      <c r="K198" s="42"/>
      <c r="L198" s="42"/>
    </row>
    <row r="199" spans="3:12">
      <c r="C199" s="151"/>
      <c r="D199" s="19"/>
      <c r="E199" s="42"/>
      <c r="F199" s="42"/>
      <c r="G199" s="42"/>
      <c r="H199" s="42"/>
      <c r="I199" s="42"/>
      <c r="J199" s="42"/>
      <c r="K199" s="42"/>
      <c r="L199" s="42"/>
    </row>
    <row r="200" spans="3:12">
      <c r="C200" s="151"/>
      <c r="D200" s="19"/>
      <c r="E200" s="42"/>
      <c r="F200" s="42"/>
      <c r="G200" s="42"/>
      <c r="H200" s="42"/>
      <c r="I200" s="42"/>
      <c r="J200" s="42"/>
      <c r="K200" s="42"/>
      <c r="L200" s="42"/>
    </row>
    <row r="201" spans="3:12">
      <c r="C201" s="151"/>
      <c r="D201" s="19"/>
      <c r="E201" s="42"/>
      <c r="F201" s="42"/>
      <c r="G201" s="42"/>
      <c r="H201" s="42"/>
      <c r="I201" s="42"/>
      <c r="J201" s="42"/>
      <c r="K201" s="42"/>
      <c r="L201" s="42"/>
    </row>
    <row r="202" spans="3:12">
      <c r="C202" s="151"/>
      <c r="D202" s="19"/>
      <c r="E202" s="42"/>
      <c r="F202" s="42"/>
      <c r="G202" s="42"/>
      <c r="H202" s="42"/>
      <c r="I202" s="42"/>
      <c r="J202" s="42"/>
      <c r="K202" s="42"/>
      <c r="L202" s="42"/>
    </row>
    <row r="203" spans="3:12">
      <c r="C203" s="151"/>
      <c r="D203" s="19"/>
      <c r="E203" s="42"/>
      <c r="F203" s="42"/>
      <c r="G203" s="42"/>
      <c r="H203" s="42"/>
      <c r="I203" s="42"/>
      <c r="J203" s="42"/>
      <c r="K203" s="42"/>
      <c r="L203" s="42"/>
    </row>
    <row r="204" spans="3:12">
      <c r="C204" s="151"/>
      <c r="D204" s="19"/>
      <c r="E204" s="42"/>
      <c r="F204" s="42"/>
      <c r="G204" s="42"/>
      <c r="H204" s="42"/>
      <c r="I204" s="42"/>
      <c r="J204" s="42"/>
      <c r="K204" s="42"/>
      <c r="L204" s="42"/>
    </row>
    <row r="205" spans="3:12">
      <c r="C205" s="151"/>
      <c r="D205" s="19"/>
      <c r="E205" s="42"/>
      <c r="F205" s="42"/>
      <c r="G205" s="42"/>
      <c r="H205" s="42"/>
      <c r="I205" s="42"/>
      <c r="J205" s="42"/>
      <c r="K205" s="42"/>
      <c r="L205" s="42"/>
    </row>
    <row r="206" spans="3:12">
      <c r="C206" s="151"/>
      <c r="D206" s="19"/>
      <c r="E206" s="42"/>
      <c r="F206" s="42"/>
      <c r="G206" s="42"/>
      <c r="H206" s="42"/>
      <c r="I206" s="42"/>
      <c r="J206" s="42"/>
      <c r="K206" s="42"/>
      <c r="L206" s="42"/>
    </row>
    <row r="207" spans="3:12">
      <c r="C207" s="151"/>
      <c r="D207" s="19"/>
      <c r="E207" s="42"/>
      <c r="F207" s="42"/>
      <c r="G207" s="42"/>
      <c r="H207" s="42"/>
      <c r="I207" s="42"/>
      <c r="J207" s="42"/>
      <c r="K207" s="42"/>
      <c r="L207" s="42"/>
    </row>
    <row r="208" spans="3:12">
      <c r="C208" s="151"/>
      <c r="D208" s="19"/>
      <c r="E208" s="42"/>
      <c r="F208" s="42"/>
      <c r="G208" s="42"/>
      <c r="H208" s="42"/>
      <c r="I208" s="42"/>
      <c r="J208" s="42"/>
      <c r="K208" s="42"/>
      <c r="L208" s="42"/>
    </row>
    <row r="209" spans="3:12">
      <c r="C209" s="151"/>
      <c r="D209" s="19"/>
      <c r="E209" s="42"/>
      <c r="F209" s="42"/>
      <c r="G209" s="42"/>
      <c r="H209" s="42"/>
      <c r="I209" s="42"/>
      <c r="J209" s="42"/>
      <c r="K209" s="42"/>
      <c r="L209" s="42"/>
    </row>
    <row r="210" spans="3:12">
      <c r="C210" s="151"/>
      <c r="D210" s="19"/>
      <c r="E210" s="42"/>
      <c r="F210" s="42"/>
      <c r="G210" s="42"/>
      <c r="H210" s="42"/>
      <c r="I210" s="42"/>
      <c r="J210" s="42"/>
      <c r="K210" s="42"/>
      <c r="L210" s="42"/>
    </row>
    <row r="211" spans="3:12">
      <c r="C211" s="151"/>
      <c r="D211" s="19"/>
      <c r="E211" s="42"/>
      <c r="F211" s="42"/>
      <c r="G211" s="42"/>
      <c r="H211" s="42"/>
      <c r="I211" s="42"/>
      <c r="J211" s="42"/>
      <c r="K211" s="42"/>
      <c r="L211" s="42"/>
    </row>
    <row r="212" spans="3:12">
      <c r="C212" s="151"/>
      <c r="D212" s="19"/>
      <c r="E212" s="42"/>
      <c r="F212" s="42"/>
      <c r="G212" s="42"/>
      <c r="H212" s="42"/>
      <c r="I212" s="42"/>
      <c r="J212" s="42"/>
      <c r="K212" s="42"/>
      <c r="L212" s="42"/>
    </row>
    <row r="213" spans="3:12">
      <c r="C213" s="151"/>
      <c r="D213" s="19"/>
      <c r="E213" s="42"/>
      <c r="F213" s="42"/>
      <c r="G213" s="42"/>
      <c r="H213" s="42"/>
      <c r="I213" s="42"/>
      <c r="J213" s="42"/>
      <c r="K213" s="42"/>
      <c r="L213" s="42"/>
    </row>
    <row r="214" spans="3:12">
      <c r="C214" s="151"/>
      <c r="D214" s="19"/>
      <c r="E214" s="42"/>
      <c r="F214" s="42"/>
      <c r="G214" s="42"/>
      <c r="H214" s="42"/>
      <c r="I214" s="42"/>
      <c r="J214" s="42"/>
      <c r="K214" s="42"/>
      <c r="L214" s="42"/>
    </row>
    <row r="215" spans="3:12">
      <c r="C215" s="151"/>
      <c r="D215" s="19"/>
      <c r="E215" s="42"/>
      <c r="F215" s="42"/>
      <c r="G215" s="42"/>
      <c r="H215" s="42"/>
      <c r="I215" s="42"/>
      <c r="J215" s="42"/>
      <c r="K215" s="42"/>
      <c r="L215" s="42"/>
    </row>
    <row r="216" spans="3:12">
      <c r="C216" s="151"/>
      <c r="D216" s="19"/>
      <c r="E216" s="42"/>
      <c r="F216" s="42"/>
      <c r="G216" s="42"/>
      <c r="H216" s="42"/>
      <c r="I216" s="42"/>
      <c r="J216" s="42"/>
      <c r="K216" s="42"/>
      <c r="L216" s="42"/>
    </row>
    <row r="217" spans="3:12">
      <c r="C217" s="151"/>
      <c r="D217" s="19"/>
      <c r="E217" s="42"/>
      <c r="F217" s="42"/>
      <c r="G217" s="42"/>
      <c r="H217" s="42"/>
      <c r="I217" s="42"/>
      <c r="J217" s="42"/>
      <c r="K217" s="42"/>
      <c r="L217" s="42"/>
    </row>
    <row r="218" spans="3:12">
      <c r="C218" s="151"/>
      <c r="D218" s="19"/>
      <c r="E218" s="42"/>
      <c r="F218" s="42"/>
      <c r="G218" s="42"/>
      <c r="H218" s="42"/>
      <c r="I218" s="42"/>
      <c r="J218" s="42"/>
      <c r="K218" s="42"/>
      <c r="L218" s="42"/>
    </row>
    <row r="219" spans="3:12">
      <c r="C219" s="151"/>
      <c r="D219" s="19"/>
      <c r="E219" s="42"/>
      <c r="F219" s="42"/>
      <c r="G219" s="42"/>
      <c r="H219" s="42"/>
      <c r="I219" s="42"/>
      <c r="J219" s="42"/>
      <c r="K219" s="42"/>
      <c r="L219" s="42"/>
    </row>
    <row r="220" spans="3:12">
      <c r="C220" s="151"/>
      <c r="D220" s="19"/>
      <c r="E220" s="42"/>
      <c r="F220" s="42"/>
      <c r="G220" s="42"/>
      <c r="H220" s="42"/>
      <c r="I220" s="42"/>
      <c r="J220" s="42"/>
      <c r="K220" s="42"/>
      <c r="L220" s="42"/>
    </row>
    <row r="221" spans="3:12">
      <c r="C221" s="151"/>
      <c r="D221" s="19"/>
      <c r="E221" s="42"/>
      <c r="F221" s="42"/>
      <c r="G221" s="42"/>
      <c r="H221" s="42"/>
      <c r="I221" s="42"/>
      <c r="J221" s="42"/>
      <c r="K221" s="42"/>
      <c r="L221" s="42"/>
    </row>
    <row r="222" spans="3:12">
      <c r="C222" s="151"/>
      <c r="D222" s="19"/>
      <c r="E222" s="42"/>
      <c r="F222" s="42"/>
      <c r="G222" s="42"/>
      <c r="H222" s="42"/>
      <c r="I222" s="42"/>
      <c r="J222" s="42"/>
      <c r="K222" s="42"/>
      <c r="L222" s="42"/>
    </row>
    <row r="223" spans="3:12">
      <c r="C223" s="151"/>
      <c r="D223" s="19"/>
      <c r="E223" s="42"/>
      <c r="F223" s="42"/>
      <c r="G223" s="42"/>
      <c r="H223" s="42"/>
      <c r="I223" s="42"/>
      <c r="J223" s="42"/>
      <c r="K223" s="42"/>
      <c r="L223" s="42"/>
    </row>
    <row r="224" spans="3:12">
      <c r="C224" s="151"/>
      <c r="D224" s="19"/>
      <c r="E224" s="42"/>
      <c r="F224" s="42"/>
      <c r="G224" s="42"/>
      <c r="H224" s="42"/>
      <c r="I224" s="42"/>
      <c r="J224" s="42"/>
      <c r="K224" s="42"/>
      <c r="L224" s="42"/>
    </row>
    <row r="225" spans="3:12">
      <c r="C225" s="151"/>
      <c r="D225" s="19"/>
      <c r="E225" s="42"/>
      <c r="F225" s="42"/>
      <c r="G225" s="42"/>
      <c r="H225" s="42"/>
      <c r="I225" s="42"/>
      <c r="J225" s="42"/>
      <c r="K225" s="42"/>
      <c r="L225" s="42"/>
    </row>
    <row r="226" spans="3:12">
      <c r="C226" s="151"/>
      <c r="D226" s="19"/>
      <c r="E226" s="42"/>
      <c r="F226" s="42"/>
      <c r="G226" s="42"/>
      <c r="H226" s="42"/>
      <c r="I226" s="42"/>
      <c r="J226" s="42"/>
      <c r="K226" s="42"/>
      <c r="L226" s="42"/>
    </row>
    <row r="227" spans="3:12">
      <c r="C227" s="151"/>
      <c r="D227" s="19"/>
      <c r="E227" s="42"/>
      <c r="F227" s="42"/>
      <c r="G227" s="42"/>
      <c r="H227" s="42"/>
      <c r="I227" s="42"/>
      <c r="J227" s="42"/>
      <c r="K227" s="42"/>
      <c r="L227" s="42"/>
    </row>
    <row r="228" spans="3:12">
      <c r="C228" s="151"/>
      <c r="D228" s="19"/>
      <c r="E228" s="42"/>
      <c r="F228" s="42"/>
      <c r="G228" s="42"/>
      <c r="H228" s="42"/>
      <c r="I228" s="42"/>
      <c r="J228" s="42"/>
      <c r="K228" s="42"/>
      <c r="L228" s="42"/>
    </row>
    <row r="229" spans="3:12">
      <c r="C229" s="151"/>
      <c r="D229" s="19"/>
      <c r="E229" s="42"/>
      <c r="F229" s="42"/>
      <c r="G229" s="42"/>
      <c r="H229" s="42"/>
      <c r="I229" s="42"/>
      <c r="J229" s="42"/>
      <c r="K229" s="42"/>
      <c r="L229" s="42"/>
    </row>
    <row r="230" spans="3:12">
      <c r="C230" s="151"/>
      <c r="D230" s="19"/>
      <c r="E230" s="42"/>
      <c r="F230" s="42"/>
      <c r="G230" s="42"/>
      <c r="H230" s="42"/>
      <c r="I230" s="42"/>
      <c r="J230" s="42"/>
      <c r="K230" s="42"/>
      <c r="L230" s="42"/>
    </row>
    <row r="231" spans="3:12">
      <c r="C231" s="151"/>
      <c r="D231" s="19"/>
      <c r="E231" s="42"/>
      <c r="F231" s="42"/>
      <c r="G231" s="42"/>
      <c r="H231" s="42"/>
      <c r="I231" s="42"/>
      <c r="J231" s="42"/>
      <c r="K231" s="42"/>
      <c r="L231" s="42"/>
    </row>
    <row r="232" spans="3:12">
      <c r="C232" s="151"/>
      <c r="D232" s="19"/>
      <c r="E232" s="42"/>
      <c r="F232" s="42"/>
      <c r="G232" s="42"/>
      <c r="H232" s="42"/>
      <c r="I232" s="42"/>
      <c r="J232" s="42"/>
      <c r="K232" s="42"/>
      <c r="L232" s="42"/>
    </row>
    <row r="233" spans="3:12">
      <c r="C233" s="151"/>
      <c r="D233" s="19"/>
      <c r="E233" s="42"/>
      <c r="F233" s="42"/>
      <c r="G233" s="42"/>
      <c r="H233" s="42"/>
      <c r="I233" s="42"/>
      <c r="J233" s="42"/>
      <c r="K233" s="42"/>
      <c r="L233" s="42"/>
    </row>
    <row r="234" spans="3:12">
      <c r="C234" s="151"/>
      <c r="D234" s="19"/>
      <c r="E234" s="42"/>
      <c r="F234" s="42"/>
      <c r="G234" s="42"/>
      <c r="H234" s="42"/>
      <c r="I234" s="42"/>
      <c r="J234" s="42"/>
      <c r="K234" s="42"/>
      <c r="L234" s="42"/>
    </row>
    <row r="235" spans="3:12">
      <c r="C235" s="151"/>
      <c r="D235" s="19"/>
      <c r="E235" s="42"/>
      <c r="F235" s="42"/>
      <c r="G235" s="42"/>
      <c r="H235" s="42"/>
      <c r="I235" s="42"/>
      <c r="J235" s="42"/>
      <c r="K235" s="42"/>
      <c r="L235" s="42"/>
    </row>
    <row r="236" spans="3:12">
      <c r="C236" s="151"/>
      <c r="D236" s="19"/>
      <c r="E236" s="42"/>
      <c r="F236" s="42"/>
      <c r="G236" s="42"/>
      <c r="H236" s="42"/>
      <c r="I236" s="42"/>
      <c r="J236" s="42"/>
      <c r="K236" s="42"/>
      <c r="L236" s="42"/>
    </row>
    <row r="237" spans="3:12">
      <c r="C237" s="151"/>
      <c r="D237" s="19"/>
      <c r="E237" s="42"/>
      <c r="F237" s="42"/>
      <c r="G237" s="42"/>
      <c r="H237" s="42"/>
      <c r="I237" s="42"/>
      <c r="J237" s="42"/>
      <c r="K237" s="42"/>
      <c r="L237" s="42"/>
    </row>
    <row r="238" spans="3:12">
      <c r="C238" s="151"/>
      <c r="D238" s="19"/>
      <c r="E238" s="42"/>
      <c r="F238" s="42"/>
      <c r="G238" s="42"/>
      <c r="H238" s="42"/>
      <c r="I238" s="42"/>
      <c r="J238" s="42"/>
      <c r="K238" s="42"/>
      <c r="L238" s="42"/>
    </row>
    <row r="239" spans="3:12">
      <c r="C239" s="151"/>
      <c r="D239" s="19"/>
      <c r="E239" s="42"/>
      <c r="F239" s="42"/>
      <c r="G239" s="42"/>
      <c r="H239" s="42"/>
      <c r="I239" s="42"/>
      <c r="J239" s="42"/>
      <c r="K239" s="42"/>
      <c r="L239" s="42"/>
    </row>
    <row r="240" spans="3:12">
      <c r="C240" s="151"/>
      <c r="D240" s="19"/>
      <c r="E240" s="42"/>
      <c r="F240" s="42"/>
      <c r="G240" s="42"/>
      <c r="H240" s="42"/>
      <c r="I240" s="42"/>
      <c r="J240" s="42"/>
      <c r="K240" s="42"/>
      <c r="L240" s="42"/>
    </row>
    <row r="241" spans="3:12">
      <c r="C241" s="151"/>
      <c r="D241" s="19"/>
      <c r="E241" s="42"/>
      <c r="F241" s="42"/>
      <c r="G241" s="42"/>
      <c r="H241" s="42"/>
      <c r="I241" s="42"/>
      <c r="J241" s="42"/>
      <c r="K241" s="42"/>
      <c r="L241" s="42"/>
    </row>
    <row r="242" spans="3:12">
      <c r="C242" s="151"/>
      <c r="D242" s="19"/>
      <c r="E242" s="42"/>
      <c r="F242" s="42"/>
      <c r="G242" s="42"/>
      <c r="H242" s="42"/>
      <c r="I242" s="42"/>
      <c r="J242" s="42"/>
      <c r="K242" s="42"/>
      <c r="L242" s="42"/>
    </row>
    <row r="243" spans="3:12">
      <c r="C243" s="151"/>
      <c r="D243" s="19"/>
      <c r="E243" s="42"/>
      <c r="F243" s="42"/>
      <c r="G243" s="42"/>
      <c r="H243" s="42"/>
      <c r="I243" s="42"/>
      <c r="J243" s="42"/>
      <c r="K243" s="42"/>
      <c r="L243" s="42"/>
    </row>
    <row r="244" spans="3:12">
      <c r="C244" s="151"/>
      <c r="D244" s="19"/>
      <c r="E244" s="42"/>
      <c r="F244" s="42"/>
      <c r="G244" s="42"/>
      <c r="H244" s="42"/>
      <c r="I244" s="42"/>
      <c r="J244" s="42"/>
      <c r="K244" s="42"/>
      <c r="L244" s="42"/>
    </row>
    <row r="245" spans="3:12">
      <c r="C245" s="151"/>
      <c r="D245" s="19"/>
      <c r="E245" s="42"/>
      <c r="F245" s="42"/>
      <c r="G245" s="42"/>
      <c r="H245" s="42"/>
      <c r="I245" s="42"/>
      <c r="J245" s="42"/>
      <c r="K245" s="42"/>
      <c r="L245" s="42"/>
    </row>
    <row r="246" spans="3:12">
      <c r="C246" s="151"/>
      <c r="D246" s="19"/>
      <c r="E246" s="42"/>
      <c r="F246" s="42"/>
      <c r="G246" s="42"/>
      <c r="H246" s="42"/>
      <c r="I246" s="42"/>
      <c r="J246" s="42"/>
      <c r="K246" s="42"/>
      <c r="L246" s="42"/>
    </row>
    <row r="247" spans="3:12">
      <c r="C247" s="151"/>
      <c r="D247" s="19"/>
      <c r="E247" s="42"/>
      <c r="F247" s="42"/>
      <c r="G247" s="42"/>
      <c r="H247" s="42"/>
      <c r="I247" s="42"/>
      <c r="J247" s="42"/>
      <c r="K247" s="42"/>
      <c r="L247" s="42"/>
    </row>
    <row r="248" spans="3:12">
      <c r="C248" s="151"/>
      <c r="D248" s="19"/>
      <c r="E248" s="42"/>
      <c r="F248" s="42"/>
      <c r="G248" s="42"/>
      <c r="H248" s="42"/>
      <c r="I248" s="42"/>
      <c r="J248" s="42"/>
      <c r="K248" s="42"/>
      <c r="L248" s="42"/>
    </row>
    <row r="249" spans="3:12">
      <c r="C249" s="151"/>
      <c r="D249" s="19"/>
      <c r="E249" s="42"/>
      <c r="F249" s="42"/>
      <c r="G249" s="42"/>
      <c r="H249" s="42"/>
      <c r="I249" s="42"/>
      <c r="J249" s="42"/>
      <c r="K249" s="42"/>
      <c r="L249" s="42"/>
    </row>
    <row r="250" spans="3:12">
      <c r="C250" s="151"/>
      <c r="D250" s="19"/>
      <c r="E250" s="42"/>
      <c r="F250" s="42"/>
      <c r="G250" s="42"/>
      <c r="H250" s="42"/>
      <c r="I250" s="42"/>
      <c r="J250" s="42"/>
      <c r="K250" s="42"/>
      <c r="L250" s="42"/>
    </row>
    <row r="251" spans="3:12">
      <c r="C251" s="151"/>
      <c r="D251" s="19"/>
      <c r="E251" s="42"/>
      <c r="F251" s="42"/>
      <c r="G251" s="42"/>
      <c r="H251" s="42"/>
      <c r="I251" s="42"/>
      <c r="J251" s="42"/>
      <c r="K251" s="42"/>
      <c r="L251" s="42"/>
    </row>
    <row r="252" spans="3:12">
      <c r="C252" s="151"/>
      <c r="D252" s="19"/>
      <c r="E252" s="42"/>
      <c r="F252" s="42"/>
      <c r="G252" s="42"/>
      <c r="H252" s="42"/>
      <c r="I252" s="42"/>
      <c r="J252" s="42"/>
      <c r="K252" s="42"/>
      <c r="L252" s="42"/>
    </row>
    <row r="253" spans="3:12">
      <c r="C253" s="151"/>
      <c r="D253" s="19"/>
      <c r="E253" s="42"/>
      <c r="F253" s="42"/>
      <c r="G253" s="42"/>
      <c r="H253" s="42"/>
      <c r="I253" s="42"/>
      <c r="J253" s="42"/>
      <c r="K253" s="42"/>
      <c r="L253" s="42"/>
    </row>
    <row r="254" spans="3:12">
      <c r="C254" s="151"/>
      <c r="D254" s="19"/>
      <c r="E254" s="42"/>
      <c r="F254" s="42"/>
      <c r="G254" s="42"/>
      <c r="H254" s="42"/>
      <c r="I254" s="42"/>
      <c r="J254" s="42"/>
      <c r="K254" s="42"/>
      <c r="L254" s="42"/>
    </row>
    <row r="255" spans="3:12">
      <c r="C255" s="151"/>
      <c r="D255" s="19"/>
      <c r="E255" s="42"/>
      <c r="F255" s="42"/>
      <c r="G255" s="42"/>
      <c r="H255" s="42"/>
      <c r="I255" s="42"/>
      <c r="J255" s="42"/>
      <c r="K255" s="42"/>
      <c r="L255" s="42"/>
    </row>
    <row r="256" spans="3:12">
      <c r="C256" s="151"/>
      <c r="D256" s="19"/>
      <c r="E256" s="42"/>
      <c r="F256" s="42"/>
      <c r="G256" s="42"/>
      <c r="H256" s="42"/>
      <c r="I256" s="42"/>
      <c r="J256" s="42"/>
      <c r="K256" s="42"/>
      <c r="L256" s="42"/>
    </row>
    <row r="257" spans="3:12">
      <c r="C257" s="151"/>
      <c r="D257" s="19"/>
      <c r="E257" s="42"/>
      <c r="F257" s="42"/>
      <c r="G257" s="42"/>
      <c r="H257" s="42"/>
      <c r="I257" s="42"/>
      <c r="J257" s="42"/>
      <c r="K257" s="42"/>
      <c r="L257" s="42"/>
    </row>
    <row r="258" spans="3:12">
      <c r="C258" s="151"/>
      <c r="D258" s="19"/>
      <c r="E258" s="42"/>
      <c r="F258" s="42"/>
      <c r="G258" s="42"/>
      <c r="H258" s="42"/>
      <c r="I258" s="42"/>
      <c r="J258" s="42"/>
      <c r="K258" s="42"/>
      <c r="L258" s="42"/>
    </row>
    <row r="259" spans="3:12">
      <c r="C259" s="151"/>
      <c r="D259" s="19"/>
      <c r="E259" s="42"/>
      <c r="F259" s="42"/>
      <c r="G259" s="42"/>
      <c r="H259" s="42"/>
      <c r="I259" s="42"/>
      <c r="J259" s="42"/>
      <c r="K259" s="42"/>
      <c r="L259" s="42"/>
    </row>
    <row r="260" spans="3:12">
      <c r="C260" s="151"/>
      <c r="D260" s="19"/>
      <c r="E260" s="42"/>
      <c r="F260" s="42"/>
      <c r="G260" s="42"/>
      <c r="H260" s="42"/>
      <c r="I260" s="42"/>
      <c r="J260" s="42"/>
      <c r="K260" s="42"/>
      <c r="L260" s="42"/>
    </row>
    <row r="261" spans="3:12">
      <c r="C261" s="151"/>
      <c r="D261" s="19"/>
      <c r="E261" s="42"/>
      <c r="F261" s="42"/>
      <c r="G261" s="42"/>
      <c r="H261" s="42"/>
      <c r="I261" s="42"/>
      <c r="J261" s="42"/>
      <c r="K261" s="42"/>
      <c r="L261" s="42"/>
    </row>
    <row r="262" spans="3:12">
      <c r="C262" s="151"/>
      <c r="D262" s="19"/>
      <c r="E262" s="42"/>
      <c r="F262" s="42"/>
      <c r="G262" s="42"/>
      <c r="H262" s="42"/>
      <c r="I262" s="42"/>
      <c r="J262" s="42"/>
      <c r="K262" s="42"/>
      <c r="L262" s="42"/>
    </row>
    <row r="263" spans="3:12">
      <c r="C263" s="151"/>
      <c r="D263" s="19"/>
      <c r="E263" s="42"/>
      <c r="F263" s="42"/>
      <c r="G263" s="42"/>
      <c r="H263" s="42"/>
      <c r="I263" s="42"/>
      <c r="J263" s="42"/>
      <c r="K263" s="42"/>
      <c r="L263" s="42"/>
    </row>
    <row r="264" spans="3:12">
      <c r="C264" s="151"/>
      <c r="D264" s="19"/>
      <c r="E264" s="42"/>
      <c r="F264" s="42"/>
      <c r="G264" s="42"/>
      <c r="H264" s="42"/>
      <c r="I264" s="42"/>
      <c r="J264" s="42"/>
      <c r="K264" s="42"/>
      <c r="L264" s="42"/>
    </row>
    <row r="265" spans="3:12">
      <c r="C265" s="151"/>
      <c r="D265" s="19"/>
      <c r="E265" s="42"/>
      <c r="F265" s="42"/>
      <c r="G265" s="42"/>
      <c r="H265" s="42"/>
      <c r="I265" s="42"/>
      <c r="J265" s="42"/>
      <c r="K265" s="42"/>
      <c r="L265" s="42"/>
    </row>
    <row r="266" spans="3:12">
      <c r="C266" s="151"/>
      <c r="D266" s="19"/>
      <c r="E266" s="42"/>
      <c r="F266" s="42"/>
      <c r="G266" s="42"/>
      <c r="H266" s="42"/>
      <c r="I266" s="42"/>
      <c r="J266" s="42"/>
      <c r="K266" s="42"/>
      <c r="L266" s="42"/>
    </row>
    <row r="267" spans="3:12">
      <c r="C267" s="151"/>
      <c r="D267" s="19"/>
      <c r="E267" s="42"/>
      <c r="F267" s="42"/>
      <c r="G267" s="42"/>
      <c r="H267" s="42"/>
      <c r="I267" s="42"/>
      <c r="J267" s="42"/>
      <c r="K267" s="42"/>
      <c r="L267" s="42"/>
    </row>
    <row r="268" spans="3:12">
      <c r="C268" s="151"/>
      <c r="D268" s="19"/>
      <c r="E268" s="42"/>
      <c r="F268" s="42"/>
      <c r="G268" s="42"/>
      <c r="H268" s="42"/>
      <c r="I268" s="42"/>
      <c r="J268" s="42"/>
      <c r="K268" s="42"/>
      <c r="L268" s="42"/>
    </row>
    <row r="269" spans="3:12">
      <c r="C269" s="151"/>
      <c r="D269" s="19"/>
      <c r="E269" s="42"/>
      <c r="F269" s="42"/>
      <c r="G269" s="42"/>
      <c r="H269" s="42"/>
      <c r="I269" s="42"/>
      <c r="J269" s="42"/>
      <c r="K269" s="42"/>
      <c r="L269" s="42"/>
    </row>
    <row r="270" spans="3:12">
      <c r="C270" s="151"/>
      <c r="D270" s="19"/>
      <c r="E270" s="42"/>
      <c r="F270" s="42"/>
      <c r="G270" s="42"/>
      <c r="H270" s="42"/>
      <c r="I270" s="42"/>
      <c r="J270" s="42"/>
      <c r="K270" s="42"/>
      <c r="L270" s="42"/>
    </row>
    <row r="271" spans="3:12">
      <c r="C271" s="151"/>
      <c r="D271" s="19"/>
      <c r="E271" s="42"/>
      <c r="F271" s="42"/>
      <c r="G271" s="42"/>
      <c r="H271" s="42"/>
      <c r="I271" s="42"/>
      <c r="J271" s="42"/>
      <c r="K271" s="42"/>
      <c r="L271" s="42"/>
    </row>
    <row r="272" spans="3:12">
      <c r="C272" s="151"/>
      <c r="D272" s="19"/>
      <c r="E272" s="42"/>
      <c r="F272" s="42"/>
      <c r="G272" s="42"/>
      <c r="H272" s="42"/>
      <c r="I272" s="42"/>
      <c r="J272" s="42"/>
      <c r="K272" s="42"/>
      <c r="L272" s="42"/>
    </row>
    <row r="273" spans="3:12">
      <c r="C273" s="151"/>
      <c r="D273" s="19"/>
      <c r="E273" s="42"/>
      <c r="F273" s="42"/>
      <c r="G273" s="42"/>
      <c r="H273" s="42"/>
      <c r="I273" s="42"/>
      <c r="J273" s="42"/>
      <c r="K273" s="42"/>
      <c r="L273" s="42"/>
    </row>
    <row r="274" spans="3:12">
      <c r="C274" s="151"/>
      <c r="D274" s="19"/>
      <c r="E274" s="42"/>
      <c r="F274" s="42"/>
      <c r="G274" s="42"/>
      <c r="H274" s="42"/>
      <c r="I274" s="42"/>
      <c r="J274" s="42"/>
      <c r="K274" s="42"/>
      <c r="L274" s="42"/>
    </row>
    <row r="275" spans="3:12">
      <c r="C275" s="151"/>
      <c r="D275" s="19"/>
      <c r="E275" s="42"/>
      <c r="F275" s="42"/>
      <c r="G275" s="42"/>
      <c r="H275" s="42"/>
      <c r="I275" s="42"/>
      <c r="J275" s="42"/>
      <c r="K275" s="42"/>
      <c r="L275" s="42"/>
    </row>
    <row r="276" spans="3:12">
      <c r="C276" s="151"/>
      <c r="D276" s="19"/>
      <c r="E276" s="42"/>
      <c r="F276" s="42"/>
      <c r="G276" s="42"/>
      <c r="H276" s="42"/>
      <c r="I276" s="42"/>
      <c r="J276" s="42"/>
      <c r="K276" s="42"/>
      <c r="L276" s="42"/>
    </row>
    <row r="277" spans="3:12">
      <c r="C277" s="151"/>
      <c r="D277" s="19"/>
      <c r="E277" s="42"/>
      <c r="F277" s="42"/>
      <c r="G277" s="42"/>
      <c r="H277" s="42"/>
      <c r="I277" s="42"/>
      <c r="J277" s="42"/>
      <c r="K277" s="42"/>
      <c r="L277" s="42"/>
    </row>
    <row r="278" spans="3:12">
      <c r="C278" s="151"/>
      <c r="D278" s="19"/>
      <c r="E278" s="42"/>
      <c r="F278" s="42"/>
      <c r="G278" s="42"/>
      <c r="H278" s="42"/>
      <c r="I278" s="42"/>
      <c r="J278" s="42"/>
      <c r="K278" s="42"/>
      <c r="L278" s="42"/>
    </row>
    <row r="279" spans="3:12">
      <c r="C279" s="151"/>
      <c r="D279" s="19"/>
      <c r="E279" s="42"/>
      <c r="F279" s="42"/>
      <c r="G279" s="42"/>
      <c r="H279" s="42"/>
      <c r="I279" s="42"/>
      <c r="J279" s="42"/>
      <c r="K279" s="42"/>
      <c r="L279" s="42"/>
    </row>
    <row r="280" spans="3:12">
      <c r="C280" s="151"/>
      <c r="D280" s="19"/>
      <c r="E280" s="42"/>
      <c r="F280" s="42"/>
      <c r="G280" s="42"/>
      <c r="H280" s="42"/>
      <c r="I280" s="42"/>
      <c r="J280" s="42"/>
      <c r="K280" s="42"/>
      <c r="L280" s="42"/>
    </row>
    <row r="281" spans="3:12">
      <c r="C281" s="151"/>
      <c r="D281" s="19"/>
      <c r="E281" s="42"/>
      <c r="F281" s="42"/>
      <c r="G281" s="42"/>
      <c r="H281" s="42"/>
      <c r="I281" s="42"/>
      <c r="J281" s="42"/>
      <c r="K281" s="42"/>
      <c r="L281" s="42"/>
    </row>
    <row r="282" spans="3:12">
      <c r="C282" s="151"/>
      <c r="D282" s="19"/>
      <c r="E282" s="42"/>
      <c r="F282" s="42"/>
      <c r="G282" s="42"/>
      <c r="H282" s="42"/>
      <c r="I282" s="42"/>
      <c r="J282" s="42"/>
      <c r="K282" s="42"/>
      <c r="L282" s="42"/>
    </row>
    <row r="283" spans="3:12">
      <c r="C283" s="151"/>
      <c r="D283" s="19"/>
      <c r="E283" s="42"/>
      <c r="F283" s="42"/>
      <c r="G283" s="42"/>
      <c r="H283" s="42"/>
      <c r="I283" s="42"/>
      <c r="J283" s="42"/>
      <c r="K283" s="42"/>
      <c r="L283" s="42"/>
    </row>
    <row r="284" spans="3:12">
      <c r="C284" s="151"/>
      <c r="D284" s="19"/>
      <c r="E284" s="42"/>
      <c r="F284" s="42"/>
      <c r="G284" s="42"/>
      <c r="H284" s="42"/>
      <c r="I284" s="42"/>
      <c r="J284" s="42"/>
      <c r="K284" s="42"/>
      <c r="L284" s="42"/>
    </row>
    <row r="285" spans="3:12">
      <c r="C285" s="151"/>
      <c r="D285" s="19"/>
      <c r="E285" s="42"/>
      <c r="F285" s="42"/>
      <c r="G285" s="42"/>
      <c r="H285" s="42"/>
      <c r="I285" s="42"/>
      <c r="J285" s="42"/>
      <c r="K285" s="42"/>
      <c r="L285" s="42"/>
    </row>
    <row r="286" spans="3:12">
      <c r="C286" s="151"/>
      <c r="D286" s="19"/>
      <c r="E286" s="42"/>
      <c r="F286" s="42"/>
      <c r="G286" s="42"/>
      <c r="H286" s="42"/>
      <c r="I286" s="42"/>
      <c r="J286" s="42"/>
      <c r="K286" s="42"/>
      <c r="L286" s="42"/>
    </row>
    <row r="287" spans="3:12">
      <c r="C287" s="151"/>
      <c r="D287" s="19"/>
      <c r="E287" s="42"/>
      <c r="F287" s="42"/>
      <c r="G287" s="42"/>
      <c r="H287" s="42"/>
      <c r="I287" s="42"/>
      <c r="J287" s="42"/>
      <c r="K287" s="42"/>
      <c r="L287" s="42"/>
    </row>
    <row r="288" spans="3:12">
      <c r="C288" s="151"/>
      <c r="D288" s="19"/>
      <c r="E288" s="42"/>
      <c r="F288" s="42"/>
      <c r="G288" s="42"/>
      <c r="H288" s="42"/>
      <c r="I288" s="42"/>
      <c r="J288" s="42"/>
      <c r="K288" s="42"/>
      <c r="L288" s="42"/>
    </row>
    <row r="289" spans="3:12">
      <c r="C289" s="151"/>
      <c r="D289" s="19"/>
      <c r="E289" s="42"/>
      <c r="F289" s="42"/>
      <c r="G289" s="42"/>
      <c r="H289" s="42"/>
      <c r="I289" s="42"/>
      <c r="J289" s="42"/>
      <c r="K289" s="42"/>
      <c r="L289" s="42"/>
    </row>
    <row r="290" spans="3:12">
      <c r="C290" s="151"/>
      <c r="D290" s="19"/>
      <c r="E290" s="42"/>
      <c r="F290" s="42"/>
      <c r="G290" s="42"/>
      <c r="H290" s="42"/>
      <c r="I290" s="42"/>
      <c r="J290" s="42"/>
      <c r="K290" s="42"/>
      <c r="L290" s="42"/>
    </row>
    <row r="291" spans="3:12">
      <c r="C291" s="151"/>
      <c r="D291" s="19"/>
      <c r="E291" s="42"/>
      <c r="F291" s="42"/>
      <c r="G291" s="42"/>
      <c r="H291" s="42"/>
      <c r="I291" s="42"/>
      <c r="J291" s="42"/>
      <c r="K291" s="42"/>
      <c r="L291" s="42"/>
    </row>
    <row r="292" spans="3:12">
      <c r="C292" s="151"/>
      <c r="D292" s="19"/>
      <c r="E292" s="42"/>
      <c r="F292" s="42"/>
      <c r="G292" s="42"/>
      <c r="H292" s="42"/>
      <c r="I292" s="42"/>
      <c r="J292" s="42"/>
      <c r="K292" s="42"/>
      <c r="L292" s="42"/>
    </row>
    <row r="293" spans="3:12">
      <c r="C293" s="151"/>
      <c r="D293" s="19"/>
      <c r="E293" s="42"/>
      <c r="F293" s="42"/>
      <c r="G293" s="42"/>
      <c r="H293" s="42"/>
      <c r="I293" s="42"/>
      <c r="J293" s="42"/>
      <c r="K293" s="42"/>
      <c r="L293" s="42"/>
    </row>
    <row r="294" spans="3:12">
      <c r="C294" s="151"/>
      <c r="D294" s="19"/>
      <c r="E294" s="42"/>
      <c r="F294" s="42"/>
      <c r="G294" s="42"/>
      <c r="H294" s="42"/>
      <c r="I294" s="42"/>
      <c r="J294" s="42"/>
      <c r="K294" s="42"/>
      <c r="L294" s="42"/>
    </row>
    <row r="295" spans="3:12">
      <c r="C295" s="151"/>
      <c r="D295" s="19"/>
      <c r="E295" s="42"/>
      <c r="F295" s="42"/>
      <c r="G295" s="42"/>
      <c r="H295" s="42"/>
      <c r="I295" s="42"/>
      <c r="J295" s="42"/>
      <c r="K295" s="42"/>
      <c r="L295" s="42"/>
    </row>
    <row r="296" spans="3:12">
      <c r="C296" s="151"/>
      <c r="D296" s="19"/>
      <c r="E296" s="42"/>
      <c r="F296" s="42"/>
      <c r="G296" s="42"/>
      <c r="H296" s="42"/>
      <c r="I296" s="42"/>
      <c r="J296" s="42"/>
      <c r="K296" s="42"/>
      <c r="L296" s="42"/>
    </row>
    <row r="297" spans="3:12">
      <c r="C297" s="151"/>
      <c r="D297" s="19"/>
      <c r="E297" s="42"/>
      <c r="F297" s="42"/>
      <c r="G297" s="42"/>
      <c r="H297" s="42"/>
      <c r="I297" s="42"/>
      <c r="J297" s="42"/>
      <c r="K297" s="42"/>
      <c r="L297" s="42"/>
    </row>
    <row r="298" spans="3:12">
      <c r="C298" s="151"/>
      <c r="D298" s="19"/>
      <c r="E298" s="42"/>
      <c r="F298" s="42"/>
      <c r="G298" s="42"/>
      <c r="H298" s="42"/>
      <c r="I298" s="42"/>
      <c r="J298" s="42"/>
      <c r="K298" s="42"/>
      <c r="L298" s="42"/>
    </row>
    <row r="299" spans="3:12">
      <c r="C299" s="151"/>
      <c r="D299" s="19"/>
      <c r="E299" s="42"/>
      <c r="F299" s="42"/>
      <c r="G299" s="42"/>
      <c r="H299" s="42"/>
      <c r="I299" s="42"/>
      <c r="J299" s="42"/>
      <c r="K299" s="42"/>
      <c r="L299" s="42"/>
    </row>
    <row r="300" spans="3:12">
      <c r="C300" s="151"/>
      <c r="D300" s="19"/>
      <c r="E300" s="42"/>
      <c r="F300" s="42"/>
      <c r="G300" s="42"/>
      <c r="H300" s="42"/>
      <c r="I300" s="42"/>
      <c r="J300" s="42"/>
      <c r="K300" s="42"/>
      <c r="L300" s="42"/>
    </row>
    <row r="301" spans="3:12">
      <c r="C301" s="151"/>
      <c r="D301" s="19"/>
      <c r="E301" s="42"/>
      <c r="F301" s="42"/>
      <c r="G301" s="42"/>
      <c r="H301" s="42"/>
      <c r="I301" s="42"/>
      <c r="J301" s="42"/>
      <c r="K301" s="42"/>
      <c r="L301" s="42"/>
    </row>
    <row r="302" spans="3:12">
      <c r="C302" s="151"/>
      <c r="D302" s="19"/>
      <c r="E302" s="42"/>
      <c r="F302" s="42"/>
      <c r="G302" s="42"/>
      <c r="H302" s="42"/>
      <c r="I302" s="42"/>
      <c r="J302" s="42"/>
      <c r="K302" s="42"/>
      <c r="L302" s="42"/>
    </row>
    <row r="303" spans="3:12">
      <c r="C303" s="151"/>
      <c r="D303" s="19"/>
      <c r="E303" s="42"/>
      <c r="F303" s="42"/>
      <c r="G303" s="42"/>
      <c r="H303" s="42"/>
      <c r="I303" s="42"/>
      <c r="J303" s="42"/>
      <c r="K303" s="42"/>
      <c r="L303" s="42"/>
    </row>
    <row r="304" spans="3:12">
      <c r="C304" s="151"/>
      <c r="D304" s="19"/>
      <c r="E304" s="42"/>
      <c r="F304" s="42"/>
      <c r="G304" s="42"/>
      <c r="H304" s="42"/>
      <c r="I304" s="42"/>
      <c r="J304" s="42"/>
      <c r="K304" s="42"/>
      <c r="L304" s="42"/>
    </row>
    <row r="305" spans="3:12">
      <c r="C305" s="151"/>
      <c r="D305" s="19"/>
      <c r="E305" s="42"/>
      <c r="F305" s="42"/>
      <c r="G305" s="42"/>
      <c r="H305" s="42"/>
      <c r="I305" s="42"/>
      <c r="J305" s="42"/>
      <c r="K305" s="42"/>
      <c r="L305" s="42"/>
    </row>
    <row r="306" spans="3:12">
      <c r="C306" s="151"/>
      <c r="D306" s="19"/>
      <c r="E306" s="42"/>
      <c r="F306" s="42"/>
      <c r="G306" s="42"/>
      <c r="H306" s="42"/>
      <c r="I306" s="42"/>
      <c r="J306" s="42"/>
      <c r="K306" s="42"/>
      <c r="L306" s="42"/>
    </row>
    <row r="307" spans="3:12">
      <c r="C307" s="151"/>
      <c r="D307" s="19"/>
      <c r="E307" s="42"/>
      <c r="F307" s="42"/>
      <c r="G307" s="42"/>
      <c r="H307" s="42"/>
      <c r="I307" s="42"/>
      <c r="J307" s="42"/>
      <c r="K307" s="42"/>
      <c r="L307" s="42"/>
    </row>
    <row r="308" spans="3:12">
      <c r="C308" s="151"/>
      <c r="D308" s="19"/>
      <c r="E308" s="42"/>
      <c r="F308" s="42"/>
      <c r="G308" s="42"/>
      <c r="H308" s="42"/>
      <c r="I308" s="42"/>
      <c r="J308" s="42"/>
      <c r="K308" s="42"/>
      <c r="L308" s="42"/>
    </row>
    <row r="309" spans="3:12">
      <c r="C309" s="151"/>
      <c r="D309" s="19"/>
      <c r="E309" s="42"/>
      <c r="F309" s="42"/>
      <c r="G309" s="42"/>
      <c r="H309" s="42"/>
      <c r="I309" s="42"/>
      <c r="J309" s="42"/>
      <c r="K309" s="42"/>
      <c r="L309" s="42"/>
    </row>
    <row r="310" spans="3:12">
      <c r="C310" s="151"/>
      <c r="D310" s="19"/>
      <c r="E310" s="42"/>
      <c r="F310" s="42"/>
      <c r="G310" s="42"/>
      <c r="H310" s="42"/>
      <c r="I310" s="42"/>
      <c r="J310" s="42"/>
      <c r="K310" s="42"/>
      <c r="L310" s="42"/>
    </row>
    <row r="311" spans="3:12">
      <c r="C311" s="151"/>
      <c r="D311" s="19"/>
      <c r="E311" s="42"/>
      <c r="F311" s="42"/>
      <c r="G311" s="42"/>
      <c r="H311" s="42"/>
      <c r="I311" s="42"/>
      <c r="J311" s="42"/>
      <c r="K311" s="42"/>
      <c r="L311" s="42"/>
    </row>
    <row r="312" spans="3:12">
      <c r="C312" s="151"/>
      <c r="D312" s="19"/>
      <c r="E312" s="42"/>
      <c r="F312" s="42"/>
      <c r="G312" s="42"/>
      <c r="H312" s="42"/>
      <c r="I312" s="42"/>
      <c r="J312" s="42"/>
      <c r="K312" s="42"/>
      <c r="L312" s="42"/>
    </row>
    <row r="313" spans="3:12">
      <c r="C313" s="151"/>
      <c r="D313" s="19"/>
      <c r="E313" s="42"/>
      <c r="F313" s="42"/>
      <c r="G313" s="42"/>
      <c r="H313" s="42"/>
      <c r="I313" s="42"/>
      <c r="J313" s="42"/>
      <c r="K313" s="42"/>
      <c r="L313" s="42"/>
    </row>
    <row r="314" spans="3:12">
      <c r="C314" s="151"/>
      <c r="D314" s="19"/>
      <c r="E314" s="42"/>
      <c r="F314" s="42"/>
      <c r="G314" s="42"/>
      <c r="H314" s="42"/>
      <c r="I314" s="42"/>
      <c r="J314" s="42"/>
      <c r="K314" s="42"/>
      <c r="L314" s="42"/>
    </row>
    <row r="315" spans="3:12">
      <c r="C315" s="151"/>
      <c r="D315" s="19"/>
      <c r="E315" s="42"/>
      <c r="F315" s="42"/>
      <c r="G315" s="42"/>
      <c r="H315" s="42"/>
      <c r="I315" s="42"/>
      <c r="J315" s="42"/>
      <c r="K315" s="42"/>
      <c r="L315" s="42"/>
    </row>
    <row r="316" spans="3:12">
      <c r="C316" s="151"/>
      <c r="D316" s="19"/>
      <c r="E316" s="42"/>
      <c r="F316" s="42"/>
      <c r="G316" s="42"/>
      <c r="H316" s="42"/>
      <c r="I316" s="42"/>
      <c r="J316" s="42"/>
      <c r="K316" s="42"/>
      <c r="L316" s="42"/>
    </row>
    <row r="317" spans="3:12">
      <c r="C317" s="151"/>
      <c r="D317" s="19"/>
      <c r="E317" s="42"/>
      <c r="F317" s="42"/>
      <c r="G317" s="42"/>
      <c r="H317" s="42"/>
      <c r="I317" s="42"/>
      <c r="J317" s="42"/>
      <c r="K317" s="42"/>
      <c r="L317" s="42"/>
    </row>
    <row r="318" spans="3:12">
      <c r="C318" s="151"/>
      <c r="D318" s="19"/>
      <c r="E318" s="42"/>
      <c r="F318" s="42"/>
      <c r="G318" s="42"/>
      <c r="H318" s="42"/>
      <c r="I318" s="42"/>
      <c r="J318" s="42"/>
      <c r="K318" s="42"/>
      <c r="L318" s="42"/>
    </row>
    <row r="319" spans="3:12">
      <c r="C319" s="151"/>
      <c r="D319" s="19"/>
      <c r="E319" s="42"/>
      <c r="F319" s="42"/>
      <c r="G319" s="42"/>
      <c r="H319" s="42"/>
      <c r="I319" s="42"/>
      <c r="J319" s="42"/>
      <c r="K319" s="42"/>
      <c r="L319" s="42"/>
    </row>
    <row r="320" spans="3:12">
      <c r="C320" s="151"/>
      <c r="D320" s="19"/>
      <c r="E320" s="42"/>
      <c r="F320" s="42"/>
      <c r="G320" s="42"/>
      <c r="H320" s="42"/>
      <c r="I320" s="42"/>
      <c r="J320" s="42"/>
      <c r="K320" s="42"/>
      <c r="L320" s="42"/>
    </row>
    <row r="321" spans="3:12">
      <c r="C321" s="151"/>
      <c r="D321" s="19"/>
      <c r="E321" s="42"/>
      <c r="F321" s="42"/>
      <c r="G321" s="42"/>
      <c r="H321" s="42"/>
      <c r="I321" s="42"/>
      <c r="J321" s="42"/>
      <c r="K321" s="42"/>
      <c r="L321" s="42"/>
    </row>
    <row r="322" spans="3:12">
      <c r="C322" s="151"/>
      <c r="D322" s="19"/>
      <c r="E322" s="42"/>
      <c r="F322" s="42"/>
      <c r="G322" s="42"/>
      <c r="H322" s="42"/>
      <c r="I322" s="42"/>
      <c r="J322" s="42"/>
      <c r="K322" s="42"/>
      <c r="L322" s="42"/>
    </row>
    <row r="323" spans="3:12">
      <c r="C323" s="151"/>
      <c r="D323" s="19"/>
      <c r="E323" s="42"/>
      <c r="F323" s="42"/>
      <c r="G323" s="42"/>
      <c r="H323" s="42"/>
      <c r="I323" s="42"/>
      <c r="J323" s="42"/>
      <c r="K323" s="42"/>
      <c r="L323" s="42"/>
    </row>
    <row r="324" spans="3:12">
      <c r="C324" s="151"/>
      <c r="D324" s="19"/>
      <c r="E324" s="42"/>
      <c r="F324" s="42"/>
      <c r="G324" s="42"/>
      <c r="H324" s="42"/>
      <c r="I324" s="42"/>
      <c r="J324" s="42"/>
      <c r="K324" s="42"/>
      <c r="L324" s="42"/>
    </row>
    <row r="325" spans="3:12">
      <c r="C325" s="151"/>
      <c r="D325" s="19"/>
      <c r="E325" s="42"/>
      <c r="F325" s="42"/>
      <c r="G325" s="42"/>
      <c r="H325" s="42"/>
      <c r="I325" s="42"/>
      <c r="J325" s="42"/>
      <c r="K325" s="42"/>
      <c r="L325" s="42"/>
    </row>
    <row r="326" spans="3:12">
      <c r="C326" s="151"/>
      <c r="D326" s="19"/>
      <c r="E326" s="42"/>
      <c r="F326" s="42"/>
      <c r="G326" s="42"/>
      <c r="H326" s="42"/>
      <c r="I326" s="42"/>
      <c r="J326" s="42"/>
      <c r="K326" s="42"/>
      <c r="L326" s="42"/>
    </row>
    <row r="327" spans="3:12">
      <c r="C327" s="151"/>
      <c r="D327" s="19"/>
      <c r="E327" s="42"/>
      <c r="F327" s="42"/>
      <c r="G327" s="42"/>
      <c r="H327" s="42"/>
      <c r="I327" s="42"/>
      <c r="J327" s="42"/>
      <c r="K327" s="42"/>
      <c r="L327" s="42"/>
    </row>
    <row r="328" spans="3:12">
      <c r="C328" s="151"/>
      <c r="D328" s="19"/>
      <c r="E328" s="42"/>
      <c r="F328" s="42"/>
      <c r="G328" s="42"/>
      <c r="H328" s="42"/>
      <c r="I328" s="42"/>
      <c r="J328" s="42"/>
      <c r="K328" s="42"/>
      <c r="L328" s="42"/>
    </row>
    <row r="329" spans="3:12">
      <c r="C329" s="151"/>
      <c r="D329" s="19"/>
      <c r="E329" s="42"/>
      <c r="F329" s="42"/>
      <c r="G329" s="42"/>
      <c r="H329" s="42"/>
      <c r="I329" s="42"/>
      <c r="J329" s="42"/>
      <c r="K329" s="42"/>
      <c r="L329" s="42"/>
    </row>
    <row r="330" spans="3:12">
      <c r="C330" s="151"/>
      <c r="D330" s="19"/>
      <c r="E330" s="42"/>
      <c r="F330" s="42"/>
      <c r="G330" s="42"/>
      <c r="H330" s="42"/>
      <c r="I330" s="42"/>
      <c r="J330" s="42"/>
      <c r="K330" s="42"/>
      <c r="L330" s="42"/>
    </row>
    <row r="331" spans="3:12">
      <c r="C331" s="151"/>
      <c r="D331" s="19"/>
      <c r="E331" s="42"/>
      <c r="F331" s="42"/>
      <c r="G331" s="42"/>
      <c r="H331" s="42"/>
      <c r="I331" s="42"/>
      <c r="J331" s="42"/>
      <c r="K331" s="42"/>
      <c r="L331" s="42"/>
    </row>
    <row r="332" spans="3:12">
      <c r="C332" s="151"/>
      <c r="D332" s="19"/>
      <c r="E332" s="42"/>
      <c r="F332" s="42"/>
      <c r="G332" s="42"/>
      <c r="H332" s="42"/>
      <c r="I332" s="42"/>
      <c r="J332" s="42"/>
      <c r="K332" s="42"/>
      <c r="L332" s="42"/>
    </row>
    <row r="333" spans="3:12">
      <c r="C333" s="151"/>
      <c r="D333" s="19"/>
      <c r="E333" s="42"/>
      <c r="F333" s="42"/>
      <c r="G333" s="42"/>
      <c r="H333" s="42"/>
      <c r="I333" s="42"/>
      <c r="J333" s="42"/>
      <c r="K333" s="42"/>
      <c r="L333" s="42"/>
    </row>
    <row r="334" spans="3:12">
      <c r="C334" s="151"/>
      <c r="D334" s="19"/>
      <c r="E334" s="42"/>
      <c r="F334" s="42"/>
      <c r="G334" s="42"/>
      <c r="H334" s="42"/>
      <c r="I334" s="42"/>
      <c r="J334" s="42"/>
      <c r="K334" s="42"/>
      <c r="L334" s="42"/>
    </row>
    <row r="335" spans="3:12">
      <c r="C335" s="151"/>
      <c r="D335" s="19"/>
      <c r="E335" s="42"/>
      <c r="F335" s="42"/>
      <c r="G335" s="42"/>
      <c r="H335" s="42"/>
      <c r="I335" s="42"/>
      <c r="J335" s="42"/>
      <c r="K335" s="42"/>
      <c r="L335" s="42"/>
    </row>
    <row r="336" spans="3:12">
      <c r="C336" s="151"/>
      <c r="D336" s="19"/>
      <c r="E336" s="42"/>
      <c r="F336" s="42"/>
      <c r="G336" s="42"/>
      <c r="H336" s="42"/>
      <c r="I336" s="42"/>
      <c r="J336" s="42"/>
      <c r="K336" s="42"/>
      <c r="L336" s="42"/>
    </row>
    <row r="337" spans="3:12">
      <c r="C337" s="151"/>
      <c r="D337" s="19"/>
      <c r="E337" s="42"/>
      <c r="F337" s="42"/>
      <c r="G337" s="42"/>
      <c r="H337" s="42"/>
      <c r="I337" s="42"/>
      <c r="J337" s="42"/>
      <c r="K337" s="42"/>
      <c r="L337" s="42"/>
    </row>
    <row r="338" spans="3:12">
      <c r="C338" s="151"/>
      <c r="D338" s="19"/>
      <c r="E338" s="42"/>
      <c r="F338" s="42"/>
      <c r="G338" s="42"/>
      <c r="H338" s="42"/>
      <c r="I338" s="42"/>
      <c r="J338" s="42"/>
      <c r="K338" s="42"/>
      <c r="L338" s="42"/>
    </row>
    <row r="339" spans="3:12">
      <c r="C339" s="151"/>
      <c r="D339" s="19"/>
      <c r="E339" s="42"/>
      <c r="F339" s="42"/>
      <c r="G339" s="42"/>
      <c r="H339" s="42"/>
      <c r="I339" s="42"/>
      <c r="J339" s="42"/>
      <c r="K339" s="42"/>
      <c r="L339" s="42"/>
    </row>
    <row r="340" spans="3:12">
      <c r="C340" s="151"/>
      <c r="D340" s="19"/>
      <c r="E340" s="42"/>
      <c r="F340" s="42"/>
      <c r="G340" s="42"/>
      <c r="H340" s="42"/>
      <c r="I340" s="42"/>
      <c r="J340" s="42"/>
      <c r="K340" s="42"/>
      <c r="L340" s="42"/>
    </row>
    <row r="341" spans="3:12">
      <c r="C341" s="151"/>
      <c r="D341" s="19"/>
      <c r="E341" s="42"/>
      <c r="F341" s="42"/>
      <c r="G341" s="42"/>
      <c r="H341" s="42"/>
      <c r="I341" s="42"/>
      <c r="J341" s="42"/>
      <c r="K341" s="42"/>
      <c r="L341" s="42"/>
    </row>
    <row r="342" spans="3:12">
      <c r="C342" s="151"/>
      <c r="D342" s="19"/>
      <c r="E342" s="42"/>
      <c r="F342" s="42"/>
      <c r="G342" s="42"/>
      <c r="H342" s="42"/>
      <c r="I342" s="42"/>
      <c r="J342" s="42"/>
      <c r="K342" s="42"/>
      <c r="L342" s="42"/>
    </row>
    <row r="343" spans="3:12">
      <c r="C343" s="151"/>
      <c r="D343" s="19"/>
      <c r="E343" s="42"/>
      <c r="F343" s="42"/>
      <c r="G343" s="42"/>
      <c r="H343" s="42"/>
      <c r="I343" s="42"/>
      <c r="J343" s="42"/>
      <c r="K343" s="42"/>
      <c r="L343" s="42"/>
    </row>
    <row r="344" spans="3:12">
      <c r="C344" s="151"/>
      <c r="D344" s="19"/>
      <c r="E344" s="42"/>
      <c r="F344" s="42"/>
      <c r="G344" s="42"/>
      <c r="H344" s="42"/>
      <c r="I344" s="42"/>
      <c r="J344" s="42"/>
      <c r="K344" s="42"/>
      <c r="L344" s="42"/>
    </row>
    <row r="345" spans="3:12">
      <c r="C345" s="151"/>
      <c r="D345" s="19"/>
      <c r="E345" s="42"/>
      <c r="F345" s="42"/>
      <c r="G345" s="42"/>
      <c r="H345" s="42"/>
      <c r="I345" s="42"/>
      <c r="J345" s="42"/>
      <c r="K345" s="42"/>
      <c r="L345" s="42"/>
    </row>
    <row r="346" spans="3:12">
      <c r="C346" s="151"/>
      <c r="D346" s="19"/>
      <c r="E346" s="42"/>
      <c r="F346" s="42"/>
      <c r="G346" s="42"/>
      <c r="H346" s="42"/>
      <c r="I346" s="42"/>
      <c r="J346" s="42"/>
      <c r="K346" s="42"/>
      <c r="L346" s="42"/>
    </row>
    <row r="347" spans="3:12">
      <c r="C347" s="151"/>
      <c r="D347" s="19"/>
      <c r="E347" s="42"/>
      <c r="F347" s="42"/>
      <c r="G347" s="42"/>
      <c r="H347" s="42"/>
      <c r="I347" s="42"/>
      <c r="J347" s="42"/>
      <c r="K347" s="42"/>
      <c r="L347" s="42"/>
    </row>
    <row r="348" spans="3:12">
      <c r="C348" s="151"/>
      <c r="D348" s="19"/>
      <c r="E348" s="42"/>
      <c r="F348" s="42"/>
      <c r="G348" s="42"/>
      <c r="H348" s="42"/>
      <c r="I348" s="42"/>
      <c r="J348" s="42"/>
      <c r="K348" s="42"/>
      <c r="L348" s="42"/>
    </row>
    <row r="349" spans="3:12">
      <c r="C349" s="151"/>
      <c r="D349" s="19"/>
      <c r="E349" s="42"/>
      <c r="F349" s="42"/>
      <c r="G349" s="42"/>
      <c r="H349" s="42"/>
      <c r="I349" s="42"/>
      <c r="J349" s="42"/>
      <c r="K349" s="42"/>
      <c r="L349" s="42"/>
    </row>
    <row r="350" spans="3:12">
      <c r="C350" s="151"/>
      <c r="D350" s="19"/>
      <c r="E350" s="42"/>
      <c r="F350" s="42"/>
      <c r="G350" s="42"/>
      <c r="H350" s="42"/>
      <c r="I350" s="42"/>
      <c r="J350" s="42"/>
      <c r="K350" s="42"/>
      <c r="L350" s="42"/>
    </row>
    <row r="351" spans="3:12">
      <c r="C351" s="151"/>
      <c r="D351" s="19"/>
      <c r="E351" s="42"/>
      <c r="F351" s="42"/>
      <c r="G351" s="42"/>
      <c r="H351" s="42"/>
      <c r="I351" s="42"/>
      <c r="J351" s="42"/>
      <c r="K351" s="42"/>
      <c r="L351" s="42"/>
    </row>
    <row r="352" spans="3:12">
      <c r="C352" s="151"/>
      <c r="D352" s="19"/>
      <c r="E352" s="42"/>
      <c r="F352" s="42"/>
      <c r="G352" s="42"/>
      <c r="H352" s="42"/>
      <c r="I352" s="42"/>
      <c r="J352" s="42"/>
      <c r="K352" s="42"/>
      <c r="L352" s="42"/>
    </row>
    <row r="353" spans="3:12">
      <c r="C353" s="151"/>
      <c r="D353" s="19"/>
      <c r="E353" s="42"/>
      <c r="F353" s="42"/>
      <c r="G353" s="42"/>
      <c r="H353" s="42"/>
      <c r="I353" s="42"/>
      <c r="J353" s="42"/>
      <c r="K353" s="42"/>
      <c r="L353" s="42"/>
    </row>
    <row r="354" spans="3:12">
      <c r="C354" s="151"/>
      <c r="D354" s="19"/>
      <c r="E354" s="42"/>
      <c r="F354" s="42"/>
      <c r="G354" s="42"/>
      <c r="H354" s="42"/>
      <c r="I354" s="42"/>
      <c r="J354" s="42"/>
      <c r="K354" s="42"/>
      <c r="L354" s="42"/>
    </row>
    <row r="355" spans="3:12">
      <c r="C355" s="151"/>
      <c r="D355" s="19"/>
      <c r="E355" s="42"/>
      <c r="F355" s="42"/>
      <c r="G355" s="42"/>
      <c r="H355" s="42"/>
      <c r="I355" s="42"/>
      <c r="J355" s="42"/>
      <c r="K355" s="42"/>
      <c r="L355" s="42"/>
    </row>
    <row r="356" spans="3:12">
      <c r="C356" s="151"/>
      <c r="D356" s="19"/>
      <c r="E356" s="42"/>
      <c r="F356" s="42"/>
      <c r="G356" s="42"/>
      <c r="H356" s="42"/>
      <c r="I356" s="42"/>
      <c r="J356" s="42"/>
      <c r="K356" s="42"/>
      <c r="L356" s="42"/>
    </row>
    <row r="357" spans="3:12">
      <c r="C357" s="151"/>
      <c r="D357" s="19"/>
      <c r="E357" s="42"/>
      <c r="F357" s="42"/>
      <c r="G357" s="42"/>
      <c r="H357" s="42"/>
      <c r="I357" s="42"/>
      <c r="J357" s="42"/>
      <c r="K357" s="42"/>
      <c r="L357" s="42"/>
    </row>
    <row r="358" spans="3:12">
      <c r="C358" s="151"/>
      <c r="D358" s="19"/>
      <c r="E358" s="42"/>
      <c r="F358" s="42"/>
      <c r="G358" s="42"/>
      <c r="H358" s="42"/>
      <c r="I358" s="42"/>
      <c r="J358" s="42"/>
      <c r="K358" s="42"/>
      <c r="L358" s="42"/>
    </row>
    <row r="359" spans="3:12">
      <c r="C359" s="151"/>
      <c r="D359" s="19"/>
      <c r="E359" s="42"/>
      <c r="F359" s="42"/>
      <c r="G359" s="42"/>
      <c r="H359" s="42"/>
      <c r="I359" s="42"/>
      <c r="J359" s="42"/>
      <c r="K359" s="42"/>
      <c r="L359" s="42"/>
    </row>
    <row r="360" spans="3:12">
      <c r="C360" s="151"/>
      <c r="D360" s="19"/>
      <c r="E360" s="42"/>
      <c r="F360" s="42"/>
      <c r="G360" s="42"/>
      <c r="H360" s="42"/>
      <c r="I360" s="42"/>
      <c r="J360" s="42"/>
      <c r="K360" s="42"/>
      <c r="L360" s="42"/>
    </row>
    <row r="361" spans="3:12">
      <c r="C361" s="151"/>
      <c r="D361" s="19"/>
      <c r="E361" s="42"/>
      <c r="F361" s="42"/>
      <c r="G361" s="42"/>
      <c r="H361" s="42"/>
      <c r="I361" s="42"/>
      <c r="J361" s="42"/>
      <c r="K361" s="42"/>
      <c r="L361" s="42"/>
    </row>
    <row r="362" spans="3:12">
      <c r="C362" s="151"/>
      <c r="D362" s="19"/>
      <c r="E362" s="42"/>
      <c r="F362" s="42"/>
      <c r="G362" s="42"/>
      <c r="H362" s="42"/>
      <c r="I362" s="42"/>
      <c r="J362" s="42"/>
      <c r="K362" s="42"/>
      <c r="L362" s="42"/>
    </row>
    <row r="363" spans="3:12">
      <c r="C363" s="151"/>
      <c r="D363" s="19"/>
      <c r="E363" s="42"/>
      <c r="F363" s="42"/>
      <c r="G363" s="42"/>
      <c r="H363" s="42"/>
      <c r="I363" s="42"/>
      <c r="J363" s="42"/>
      <c r="K363" s="42"/>
      <c r="L363" s="42"/>
    </row>
    <row r="364" spans="3:12">
      <c r="C364" s="151"/>
      <c r="D364" s="19"/>
      <c r="E364" s="42"/>
      <c r="F364" s="42"/>
      <c r="G364" s="42"/>
      <c r="H364" s="42"/>
      <c r="I364" s="42"/>
      <c r="J364" s="42"/>
      <c r="K364" s="42"/>
      <c r="L364" s="42"/>
    </row>
    <row r="365" spans="3:12">
      <c r="C365" s="151"/>
      <c r="D365" s="19"/>
      <c r="E365" s="42"/>
      <c r="F365" s="42"/>
      <c r="G365" s="42"/>
      <c r="H365" s="42"/>
      <c r="I365" s="42"/>
      <c r="J365" s="42"/>
      <c r="K365" s="42"/>
      <c r="L365" s="42"/>
    </row>
    <row r="366" spans="3:12">
      <c r="C366" s="151"/>
      <c r="D366" s="19"/>
      <c r="E366" s="42"/>
      <c r="F366" s="42"/>
      <c r="G366" s="42"/>
      <c r="H366" s="42"/>
      <c r="I366" s="42"/>
      <c r="J366" s="42"/>
      <c r="K366" s="42"/>
      <c r="L366" s="42"/>
    </row>
    <row r="367" spans="3:12">
      <c r="C367" s="151"/>
      <c r="D367" s="19"/>
      <c r="E367" s="42"/>
      <c r="F367" s="42"/>
      <c r="G367" s="42"/>
      <c r="H367" s="42"/>
      <c r="I367" s="42"/>
      <c r="J367" s="42"/>
      <c r="K367" s="42"/>
      <c r="L367" s="42"/>
    </row>
    <row r="368" spans="3:12">
      <c r="C368" s="151"/>
      <c r="D368" s="19"/>
      <c r="E368" s="42"/>
      <c r="F368" s="42"/>
      <c r="G368" s="42"/>
      <c r="H368" s="42"/>
      <c r="I368" s="42"/>
      <c r="J368" s="42"/>
      <c r="K368" s="42"/>
      <c r="L368" s="42"/>
    </row>
    <row r="369" spans="3:12">
      <c r="C369" s="151"/>
      <c r="D369" s="19"/>
      <c r="E369" s="42"/>
      <c r="F369" s="42"/>
      <c r="G369" s="42"/>
      <c r="H369" s="42"/>
      <c r="I369" s="42"/>
      <c r="J369" s="42"/>
      <c r="K369" s="42"/>
      <c r="L369" s="42"/>
    </row>
    <row r="370" spans="3:12">
      <c r="C370" s="151"/>
      <c r="D370" s="19"/>
      <c r="E370" s="42"/>
      <c r="F370" s="42"/>
      <c r="G370" s="42"/>
      <c r="H370" s="42"/>
      <c r="I370" s="42"/>
      <c r="J370" s="42"/>
      <c r="K370" s="42"/>
      <c r="L370" s="42"/>
    </row>
    <row r="371" spans="3:12">
      <c r="C371" s="151"/>
      <c r="D371" s="19"/>
      <c r="E371" s="42"/>
      <c r="F371" s="42"/>
      <c r="G371" s="42"/>
      <c r="H371" s="42"/>
      <c r="I371" s="42"/>
      <c r="J371" s="42"/>
      <c r="K371" s="42"/>
      <c r="L371" s="42"/>
    </row>
    <row r="372" spans="3:12">
      <c r="C372" s="151"/>
      <c r="D372" s="19"/>
      <c r="E372" s="42"/>
      <c r="F372" s="42"/>
      <c r="G372" s="42"/>
      <c r="H372" s="42"/>
      <c r="I372" s="42"/>
      <c r="J372" s="42"/>
      <c r="K372" s="42"/>
      <c r="L372" s="42"/>
    </row>
    <row r="373" spans="3:12">
      <c r="C373" s="151"/>
      <c r="D373" s="19"/>
      <c r="E373" s="42"/>
      <c r="F373" s="42"/>
      <c r="G373" s="42"/>
      <c r="H373" s="42"/>
      <c r="I373" s="42"/>
      <c r="J373" s="42"/>
      <c r="K373" s="42"/>
      <c r="L373" s="42"/>
    </row>
    <row r="374" spans="3:12">
      <c r="C374" s="151"/>
      <c r="D374" s="19"/>
      <c r="E374" s="42"/>
      <c r="F374" s="42"/>
      <c r="G374" s="42"/>
      <c r="H374" s="42"/>
      <c r="I374" s="42"/>
      <c r="J374" s="42"/>
      <c r="K374" s="42"/>
      <c r="L374" s="42"/>
    </row>
    <row r="375" spans="3:12">
      <c r="C375" s="151"/>
      <c r="D375" s="19"/>
      <c r="E375" s="42"/>
      <c r="F375" s="42"/>
      <c r="G375" s="42"/>
      <c r="H375" s="42"/>
      <c r="I375" s="42"/>
      <c r="J375" s="42"/>
      <c r="K375" s="42"/>
      <c r="L375" s="42"/>
    </row>
    <row r="376" spans="3:12">
      <c r="C376" s="151"/>
      <c r="D376" s="19"/>
      <c r="E376" s="42"/>
      <c r="F376" s="42"/>
      <c r="G376" s="42"/>
      <c r="H376" s="42"/>
      <c r="I376" s="42"/>
      <c r="J376" s="42"/>
      <c r="K376" s="42"/>
      <c r="L376" s="42"/>
    </row>
    <row r="377" spans="3:12">
      <c r="C377" s="151"/>
      <c r="D377" s="19"/>
      <c r="E377" s="42"/>
      <c r="F377" s="42"/>
      <c r="G377" s="42"/>
      <c r="H377" s="42"/>
      <c r="I377" s="42"/>
      <c r="J377" s="42"/>
      <c r="K377" s="42"/>
      <c r="L377" s="42"/>
    </row>
    <row r="378" spans="3:12">
      <c r="C378" s="151"/>
      <c r="D378" s="19"/>
      <c r="E378" s="42"/>
      <c r="F378" s="42"/>
      <c r="G378" s="42"/>
      <c r="H378" s="42"/>
      <c r="I378" s="42"/>
      <c r="J378" s="42"/>
      <c r="K378" s="42"/>
      <c r="L378" s="42"/>
    </row>
    <row r="379" spans="3:12">
      <c r="C379" s="151"/>
      <c r="D379" s="19"/>
      <c r="E379" s="42"/>
      <c r="F379" s="42"/>
      <c r="G379" s="42"/>
      <c r="H379" s="42"/>
      <c r="I379" s="42"/>
      <c r="J379" s="42"/>
      <c r="K379" s="42"/>
      <c r="L379" s="42"/>
    </row>
    <row r="380" spans="3:12">
      <c r="C380" s="151"/>
      <c r="D380" s="19"/>
      <c r="E380" s="42"/>
      <c r="F380" s="42"/>
      <c r="G380" s="42"/>
      <c r="H380" s="42"/>
      <c r="I380" s="42"/>
      <c r="J380" s="42"/>
      <c r="K380" s="42"/>
      <c r="L380" s="42"/>
    </row>
    <row r="381" spans="3:12">
      <c r="C381" s="151"/>
      <c r="D381" s="19"/>
      <c r="E381" s="42"/>
      <c r="F381" s="42"/>
      <c r="G381" s="42"/>
      <c r="H381" s="42"/>
      <c r="I381" s="42"/>
      <c r="J381" s="42"/>
      <c r="K381" s="42"/>
      <c r="L381" s="42"/>
    </row>
    <row r="382" spans="3:12">
      <c r="C382" s="151"/>
      <c r="D382" s="19"/>
      <c r="E382" s="42"/>
      <c r="F382" s="42"/>
      <c r="G382" s="42"/>
      <c r="H382" s="42"/>
      <c r="I382" s="42"/>
      <c r="J382" s="42"/>
      <c r="K382" s="42"/>
      <c r="L382" s="42"/>
    </row>
    <row r="383" spans="3:12">
      <c r="C383" s="151"/>
      <c r="D383" s="19"/>
      <c r="E383" s="42"/>
      <c r="F383" s="42"/>
      <c r="G383" s="42"/>
      <c r="H383" s="42"/>
      <c r="I383" s="42"/>
      <c r="J383" s="42"/>
      <c r="K383" s="42"/>
      <c r="L383" s="42"/>
    </row>
    <row r="384" spans="3:12">
      <c r="C384" s="151"/>
      <c r="D384" s="19"/>
      <c r="E384" s="42"/>
      <c r="F384" s="42"/>
      <c r="G384" s="42"/>
      <c r="H384" s="42"/>
      <c r="I384" s="42"/>
      <c r="J384" s="42"/>
      <c r="K384" s="42"/>
      <c r="L384" s="42"/>
    </row>
    <row r="385" spans="3:12">
      <c r="C385" s="151"/>
      <c r="D385" s="19"/>
      <c r="E385" s="42"/>
      <c r="F385" s="42"/>
      <c r="G385" s="42"/>
      <c r="H385" s="42"/>
      <c r="I385" s="42"/>
      <c r="J385" s="42"/>
      <c r="K385" s="42"/>
      <c r="L385" s="42"/>
    </row>
    <row r="386" spans="3:12">
      <c r="C386" s="151"/>
      <c r="D386" s="19"/>
      <c r="E386" s="42"/>
      <c r="F386" s="42"/>
      <c r="G386" s="42"/>
      <c r="H386" s="42"/>
      <c r="I386" s="42"/>
      <c r="J386" s="42"/>
      <c r="K386" s="42"/>
      <c r="L386" s="42"/>
    </row>
    <row r="387" spans="3:12">
      <c r="C387" s="151"/>
      <c r="D387" s="19"/>
      <c r="E387" s="42"/>
      <c r="F387" s="42"/>
      <c r="G387" s="42"/>
      <c r="H387" s="42"/>
      <c r="I387" s="42"/>
      <c r="J387" s="42"/>
      <c r="K387" s="42"/>
      <c r="L387" s="42"/>
    </row>
    <row r="388" spans="3:12">
      <c r="C388" s="151"/>
      <c r="D388" s="19"/>
      <c r="E388" s="42"/>
      <c r="F388" s="42"/>
      <c r="G388" s="42"/>
      <c r="H388" s="42"/>
      <c r="I388" s="42"/>
      <c r="J388" s="42"/>
      <c r="K388" s="42"/>
      <c r="L388" s="42"/>
    </row>
    <row r="389" spans="3:12">
      <c r="C389" s="151"/>
      <c r="D389" s="19"/>
      <c r="E389" s="42"/>
      <c r="F389" s="42"/>
      <c r="G389" s="42"/>
      <c r="H389" s="42"/>
      <c r="I389" s="42"/>
      <c r="J389" s="42"/>
      <c r="K389" s="42"/>
      <c r="L389" s="42"/>
    </row>
    <row r="390" spans="3:12">
      <c r="C390" s="151"/>
      <c r="D390" s="19"/>
      <c r="E390" s="42"/>
      <c r="F390" s="42"/>
      <c r="G390" s="42"/>
      <c r="H390" s="42"/>
      <c r="I390" s="42"/>
      <c r="J390" s="42"/>
      <c r="K390" s="42"/>
      <c r="L390" s="42"/>
    </row>
    <row r="391" spans="3:12">
      <c r="C391" s="151"/>
      <c r="D391" s="19"/>
      <c r="E391" s="42"/>
      <c r="F391" s="42"/>
      <c r="G391" s="42"/>
      <c r="H391" s="42"/>
      <c r="I391" s="42"/>
      <c r="J391" s="42"/>
      <c r="K391" s="42"/>
      <c r="L391" s="42"/>
    </row>
    <row r="392" spans="3:12">
      <c r="C392" s="151"/>
      <c r="D392" s="19"/>
      <c r="E392" s="42"/>
      <c r="F392" s="42"/>
      <c r="G392" s="42"/>
      <c r="H392" s="42"/>
      <c r="I392" s="42"/>
      <c r="J392" s="42"/>
      <c r="K392" s="42"/>
      <c r="L392" s="42"/>
    </row>
    <row r="393" spans="3:12">
      <c r="C393" s="151"/>
      <c r="D393" s="19"/>
      <c r="E393" s="42"/>
      <c r="F393" s="42"/>
      <c r="G393" s="42"/>
      <c r="H393" s="42"/>
      <c r="I393" s="42"/>
      <c r="J393" s="42"/>
      <c r="K393" s="42"/>
      <c r="L393" s="42"/>
    </row>
    <row r="394" spans="3:12">
      <c r="C394" s="151"/>
      <c r="D394" s="19"/>
      <c r="E394" s="42"/>
      <c r="F394" s="42"/>
      <c r="G394" s="42"/>
      <c r="H394" s="42"/>
      <c r="I394" s="42"/>
      <c r="J394" s="42"/>
      <c r="K394" s="42"/>
      <c r="L394" s="42"/>
    </row>
    <row r="395" spans="3:12">
      <c r="C395" s="151"/>
      <c r="D395" s="19"/>
      <c r="E395" s="42"/>
      <c r="F395" s="42"/>
      <c r="G395" s="42"/>
      <c r="H395" s="42"/>
      <c r="I395" s="42"/>
      <c r="J395" s="42"/>
      <c r="K395" s="42"/>
      <c r="L395" s="42"/>
    </row>
    <row r="396" spans="3:12">
      <c r="C396" s="151"/>
      <c r="D396" s="19"/>
      <c r="E396" s="42"/>
      <c r="F396" s="42"/>
      <c r="G396" s="42"/>
      <c r="H396" s="42"/>
      <c r="I396" s="42"/>
      <c r="J396" s="42"/>
      <c r="K396" s="42"/>
      <c r="L396" s="42"/>
    </row>
    <row r="397" spans="3:12">
      <c r="C397" s="151"/>
      <c r="D397" s="19"/>
      <c r="E397" s="42"/>
      <c r="F397" s="42"/>
      <c r="G397" s="42"/>
      <c r="H397" s="42"/>
      <c r="I397" s="42"/>
      <c r="J397" s="42"/>
      <c r="K397" s="42"/>
      <c r="L397" s="42"/>
    </row>
    <row r="398" spans="3:12">
      <c r="C398" s="151"/>
      <c r="D398" s="19"/>
      <c r="E398" s="42"/>
      <c r="F398" s="42"/>
      <c r="G398" s="42"/>
      <c r="H398" s="42"/>
      <c r="I398" s="42"/>
      <c r="J398" s="42"/>
      <c r="K398" s="42"/>
      <c r="L398" s="42"/>
    </row>
    <row r="399" spans="3:12">
      <c r="C399" s="151"/>
      <c r="D399" s="19"/>
      <c r="E399" s="42"/>
      <c r="F399" s="42"/>
      <c r="G399" s="42"/>
      <c r="H399" s="42"/>
      <c r="I399" s="42"/>
      <c r="J399" s="42"/>
      <c r="K399" s="42"/>
      <c r="L399" s="42"/>
    </row>
    <row r="400" spans="3:12">
      <c r="C400" s="151"/>
      <c r="D400" s="19"/>
      <c r="E400" s="42"/>
      <c r="F400" s="42"/>
      <c r="G400" s="42"/>
      <c r="H400" s="42"/>
      <c r="I400" s="42"/>
      <c r="J400" s="42"/>
      <c r="K400" s="42"/>
      <c r="L400" s="42"/>
    </row>
    <row r="401" spans="3:12">
      <c r="C401" s="151"/>
      <c r="D401" s="19"/>
      <c r="E401" s="42"/>
      <c r="F401" s="42"/>
      <c r="G401" s="42"/>
      <c r="H401" s="42"/>
      <c r="I401" s="42"/>
      <c r="J401" s="42"/>
      <c r="K401" s="42"/>
      <c r="L401" s="42"/>
    </row>
    <row r="402" spans="3:12">
      <c r="C402" s="151"/>
      <c r="D402" s="19"/>
      <c r="E402" s="42"/>
      <c r="F402" s="42"/>
      <c r="G402" s="42"/>
      <c r="H402" s="42"/>
      <c r="I402" s="42"/>
      <c r="J402" s="42"/>
      <c r="K402" s="42"/>
      <c r="L402" s="42"/>
    </row>
    <row r="403" spans="3:12">
      <c r="C403" s="151"/>
      <c r="D403" s="19"/>
      <c r="E403" s="42"/>
      <c r="F403" s="42"/>
      <c r="G403" s="42"/>
      <c r="H403" s="42"/>
      <c r="I403" s="42"/>
      <c r="J403" s="42"/>
      <c r="K403" s="42"/>
      <c r="L403" s="42"/>
    </row>
    <row r="404" spans="3:12">
      <c r="C404" s="151"/>
      <c r="D404" s="19"/>
      <c r="E404" s="42"/>
      <c r="F404" s="42"/>
      <c r="G404" s="42"/>
      <c r="H404" s="42"/>
      <c r="I404" s="42"/>
      <c r="J404" s="42"/>
      <c r="K404" s="42"/>
      <c r="L404" s="42"/>
    </row>
    <row r="405" spans="3:12">
      <c r="C405" s="151"/>
      <c r="D405" s="19"/>
      <c r="E405" s="42"/>
      <c r="F405" s="42"/>
      <c r="G405" s="42"/>
      <c r="H405" s="42"/>
      <c r="I405" s="42"/>
      <c r="J405" s="42"/>
      <c r="K405" s="42"/>
      <c r="L405" s="42"/>
    </row>
    <row r="406" spans="3:12">
      <c r="C406" s="151"/>
      <c r="D406" s="19"/>
      <c r="E406" s="42"/>
      <c r="F406" s="42"/>
      <c r="G406" s="42"/>
      <c r="H406" s="42"/>
      <c r="I406" s="42"/>
      <c r="J406" s="42"/>
      <c r="K406" s="42"/>
      <c r="L406" s="42"/>
    </row>
    <row r="407" spans="3:12">
      <c r="C407" s="151"/>
      <c r="D407" s="19"/>
      <c r="E407" s="42"/>
      <c r="F407" s="42"/>
      <c r="G407" s="42"/>
      <c r="H407" s="42"/>
      <c r="I407" s="42"/>
      <c r="J407" s="42"/>
      <c r="K407" s="42"/>
      <c r="L407" s="42"/>
    </row>
    <row r="408" spans="3:12">
      <c r="C408" s="151"/>
      <c r="D408" s="19"/>
      <c r="E408" s="42"/>
      <c r="F408" s="42"/>
      <c r="G408" s="42"/>
      <c r="H408" s="42"/>
      <c r="I408" s="42"/>
      <c r="J408" s="42"/>
      <c r="K408" s="42"/>
      <c r="L408" s="42"/>
    </row>
    <row r="409" spans="3:12">
      <c r="C409" s="151"/>
      <c r="D409" s="19"/>
      <c r="E409" s="42"/>
      <c r="F409" s="42"/>
      <c r="G409" s="42"/>
      <c r="H409" s="42"/>
      <c r="I409" s="42"/>
      <c r="J409" s="42"/>
      <c r="K409" s="42"/>
      <c r="L409" s="42"/>
    </row>
    <row r="410" spans="3:12">
      <c r="C410" s="151"/>
      <c r="D410" s="19"/>
      <c r="E410" s="42"/>
      <c r="F410" s="42"/>
      <c r="G410" s="42"/>
      <c r="H410" s="42"/>
      <c r="I410" s="42"/>
      <c r="J410" s="42"/>
      <c r="K410" s="42"/>
      <c r="L410" s="42"/>
    </row>
    <row r="411" spans="3:12">
      <c r="C411" s="151"/>
      <c r="D411" s="19"/>
      <c r="E411" s="42"/>
      <c r="F411" s="42"/>
      <c r="G411" s="42"/>
      <c r="H411" s="42"/>
      <c r="I411" s="42"/>
      <c r="J411" s="42"/>
      <c r="K411" s="42"/>
      <c r="L411" s="42"/>
    </row>
    <row r="412" spans="3:12">
      <c r="C412" s="151"/>
      <c r="D412" s="19"/>
      <c r="E412" s="42"/>
      <c r="F412" s="42"/>
      <c r="G412" s="42"/>
      <c r="H412" s="42"/>
      <c r="I412" s="42"/>
      <c r="J412" s="42"/>
      <c r="K412" s="42"/>
      <c r="L412" s="42"/>
    </row>
    <row r="413" spans="3:12">
      <c r="C413" s="151"/>
      <c r="D413" s="19"/>
      <c r="E413" s="42"/>
      <c r="F413" s="42"/>
      <c r="G413" s="42"/>
      <c r="H413" s="42"/>
      <c r="I413" s="42"/>
      <c r="J413" s="42"/>
      <c r="K413" s="42"/>
      <c r="L413" s="42"/>
    </row>
    <row r="414" spans="3:12">
      <c r="C414" s="151"/>
      <c r="D414" s="19"/>
      <c r="E414" s="42"/>
      <c r="F414" s="42"/>
      <c r="G414" s="42"/>
      <c r="H414" s="42"/>
      <c r="I414" s="42"/>
      <c r="J414" s="42"/>
      <c r="K414" s="42"/>
      <c r="L414" s="42"/>
    </row>
    <row r="415" spans="3:12">
      <c r="C415" s="151"/>
      <c r="D415" s="19"/>
      <c r="E415" s="42"/>
      <c r="F415" s="42"/>
      <c r="G415" s="42"/>
      <c r="H415" s="42"/>
      <c r="I415" s="42"/>
      <c r="J415" s="42"/>
      <c r="K415" s="42"/>
      <c r="L415" s="42"/>
    </row>
    <row r="416" spans="3:12">
      <c r="C416" s="151"/>
      <c r="D416" s="19"/>
      <c r="E416" s="42"/>
      <c r="F416" s="42"/>
      <c r="G416" s="42"/>
      <c r="H416" s="42"/>
      <c r="I416" s="42"/>
      <c r="J416" s="42"/>
      <c r="K416" s="42"/>
      <c r="L416" s="42"/>
    </row>
    <row r="417" spans="3:12">
      <c r="C417" s="151"/>
      <c r="D417" s="19"/>
      <c r="E417" s="42"/>
      <c r="F417" s="42"/>
      <c r="G417" s="42"/>
      <c r="H417" s="42"/>
      <c r="I417" s="42"/>
      <c r="J417" s="42"/>
      <c r="K417" s="42"/>
      <c r="L417" s="42"/>
    </row>
    <row r="418" spans="3:12">
      <c r="C418" s="151"/>
      <c r="D418" s="19"/>
      <c r="E418" s="42"/>
      <c r="F418" s="42"/>
      <c r="G418" s="42"/>
      <c r="H418" s="42"/>
      <c r="I418" s="42"/>
      <c r="J418" s="42"/>
      <c r="K418" s="42"/>
      <c r="L418" s="42"/>
    </row>
    <row r="419" spans="3:12">
      <c r="C419" s="151"/>
      <c r="D419" s="19"/>
      <c r="E419" s="42"/>
      <c r="F419" s="42"/>
      <c r="G419" s="42"/>
      <c r="H419" s="42"/>
      <c r="I419" s="42"/>
      <c r="J419" s="42"/>
      <c r="K419" s="42"/>
      <c r="L419" s="42"/>
    </row>
    <row r="420" spans="3:12">
      <c r="C420" s="151"/>
      <c r="D420" s="19"/>
      <c r="E420" s="42"/>
      <c r="F420" s="42"/>
      <c r="G420" s="42"/>
      <c r="H420" s="42"/>
      <c r="I420" s="42"/>
      <c r="J420" s="42"/>
      <c r="K420" s="42"/>
      <c r="L420" s="42"/>
    </row>
    <row r="421" spans="3:12">
      <c r="C421" s="151"/>
      <c r="D421" s="19"/>
      <c r="E421" s="42"/>
      <c r="F421" s="42"/>
      <c r="G421" s="42"/>
      <c r="H421" s="42"/>
      <c r="I421" s="42"/>
      <c r="J421" s="42"/>
      <c r="K421" s="42"/>
      <c r="L421" s="42"/>
    </row>
    <row r="422" spans="3:12">
      <c r="C422" s="151"/>
      <c r="D422" s="19"/>
      <c r="E422" s="42"/>
      <c r="F422" s="42"/>
      <c r="G422" s="42"/>
      <c r="H422" s="42"/>
      <c r="I422" s="42"/>
      <c r="J422" s="42"/>
      <c r="K422" s="42"/>
      <c r="L422" s="42"/>
    </row>
    <row r="423" spans="3:12">
      <c r="C423" s="151"/>
      <c r="D423" s="19"/>
      <c r="E423" s="42"/>
      <c r="F423" s="42"/>
      <c r="G423" s="42"/>
      <c r="H423" s="42"/>
      <c r="I423" s="42"/>
      <c r="J423" s="42"/>
      <c r="K423" s="42"/>
      <c r="L423" s="42"/>
    </row>
    <row r="424" spans="3:12">
      <c r="C424" s="151"/>
      <c r="D424" s="19"/>
      <c r="E424" s="42"/>
      <c r="F424" s="42"/>
      <c r="G424" s="42"/>
      <c r="H424" s="42"/>
      <c r="I424" s="42"/>
      <c r="J424" s="42"/>
      <c r="K424" s="42"/>
      <c r="L424" s="42"/>
    </row>
    <row r="425" spans="3:12">
      <c r="C425" s="151"/>
      <c r="D425" s="19"/>
      <c r="E425" s="42"/>
      <c r="F425" s="42"/>
      <c r="G425" s="42"/>
      <c r="H425" s="42"/>
      <c r="I425" s="42"/>
      <c r="J425" s="42"/>
      <c r="K425" s="42"/>
      <c r="L425" s="42"/>
    </row>
    <row r="426" spans="3:12">
      <c r="C426" s="151"/>
      <c r="D426" s="19"/>
      <c r="E426" s="42"/>
      <c r="F426" s="42"/>
      <c r="G426" s="42"/>
      <c r="H426" s="42"/>
      <c r="I426" s="42"/>
      <c r="J426" s="42"/>
      <c r="K426" s="42"/>
      <c r="L426" s="42"/>
    </row>
    <row r="427" spans="3:12">
      <c r="C427" s="151"/>
      <c r="D427" s="19"/>
      <c r="E427" s="42"/>
      <c r="F427" s="42"/>
      <c r="G427" s="42"/>
      <c r="H427" s="42"/>
      <c r="I427" s="42"/>
      <c r="J427" s="42"/>
      <c r="K427" s="42"/>
      <c r="L427" s="42"/>
    </row>
    <row r="428" spans="3:12">
      <c r="C428" s="151"/>
      <c r="D428" s="19"/>
      <c r="E428" s="42"/>
      <c r="F428" s="42"/>
      <c r="G428" s="42"/>
      <c r="H428" s="42"/>
      <c r="I428" s="42"/>
      <c r="J428" s="42"/>
      <c r="K428" s="42"/>
      <c r="L428" s="42"/>
    </row>
    <row r="429" spans="3:12">
      <c r="C429" s="151"/>
      <c r="D429" s="19"/>
      <c r="E429" s="42"/>
      <c r="F429" s="42"/>
      <c r="G429" s="42"/>
      <c r="H429" s="42"/>
      <c r="I429" s="42"/>
      <c r="J429" s="42"/>
      <c r="K429" s="42"/>
      <c r="L429" s="42"/>
    </row>
    <row r="430" spans="3:12">
      <c r="C430" s="151"/>
      <c r="D430" s="19"/>
      <c r="E430" s="42"/>
      <c r="F430" s="42"/>
      <c r="G430" s="42"/>
      <c r="H430" s="42"/>
      <c r="I430" s="42"/>
      <c r="J430" s="42"/>
      <c r="K430" s="42"/>
      <c r="L430" s="42"/>
    </row>
    <row r="431" spans="3:12">
      <c r="C431" s="151"/>
      <c r="D431" s="19"/>
      <c r="E431" s="42"/>
      <c r="F431" s="42"/>
      <c r="G431" s="42"/>
      <c r="H431" s="42"/>
      <c r="I431" s="42"/>
      <c r="J431" s="42"/>
      <c r="K431" s="42"/>
      <c r="L431" s="42"/>
    </row>
    <row r="432" spans="3:12">
      <c r="C432" s="151"/>
      <c r="D432" s="19"/>
      <c r="E432" s="42"/>
      <c r="F432" s="42"/>
      <c r="G432" s="42"/>
      <c r="H432" s="42"/>
      <c r="I432" s="42"/>
      <c r="J432" s="42"/>
      <c r="K432" s="42"/>
      <c r="L432" s="42"/>
    </row>
    <row r="433" spans="3:12">
      <c r="C433" s="151"/>
      <c r="D433" s="19"/>
      <c r="E433" s="42"/>
      <c r="F433" s="42"/>
      <c r="G433" s="42"/>
      <c r="H433" s="42"/>
      <c r="I433" s="42"/>
      <c r="J433" s="42"/>
      <c r="K433" s="42"/>
      <c r="L433" s="42"/>
    </row>
    <row r="434" spans="3:12">
      <c r="C434" s="151"/>
      <c r="D434" s="19"/>
      <c r="E434" s="42"/>
      <c r="F434" s="42"/>
      <c r="G434" s="42"/>
      <c r="H434" s="42"/>
      <c r="I434" s="42"/>
      <c r="J434" s="42"/>
      <c r="K434" s="42"/>
      <c r="L434" s="42"/>
    </row>
    <row r="435" spans="3:12">
      <c r="C435" s="151"/>
      <c r="D435" s="19"/>
      <c r="E435" s="42"/>
      <c r="F435" s="42"/>
      <c r="G435" s="42"/>
      <c r="H435" s="42"/>
      <c r="I435" s="42"/>
      <c r="J435" s="42"/>
      <c r="K435" s="42"/>
      <c r="L435" s="42"/>
    </row>
    <row r="436" spans="3:12">
      <c r="C436" s="151"/>
      <c r="D436" s="19"/>
      <c r="E436" s="42"/>
      <c r="F436" s="42"/>
      <c r="G436" s="42"/>
      <c r="H436" s="42"/>
      <c r="I436" s="42"/>
      <c r="J436" s="42"/>
      <c r="K436" s="42"/>
      <c r="L436" s="42"/>
    </row>
    <row r="437" spans="3:12">
      <c r="C437" s="151"/>
      <c r="D437" s="19"/>
      <c r="E437" s="42"/>
      <c r="F437" s="42"/>
      <c r="G437" s="42"/>
      <c r="H437" s="42"/>
      <c r="I437" s="42"/>
      <c r="J437" s="42"/>
      <c r="K437" s="42"/>
      <c r="L437" s="42"/>
    </row>
    <row r="438" spans="3:12">
      <c r="C438" s="151"/>
      <c r="D438" s="19"/>
      <c r="E438" s="42"/>
      <c r="F438" s="42"/>
      <c r="G438" s="42"/>
      <c r="H438" s="42"/>
      <c r="I438" s="42"/>
      <c r="J438" s="42"/>
      <c r="K438" s="42"/>
      <c r="L438" s="42"/>
    </row>
    <row r="439" spans="3:12">
      <c r="C439" s="151"/>
      <c r="D439" s="19"/>
      <c r="E439" s="42"/>
      <c r="F439" s="42"/>
      <c r="G439" s="42"/>
      <c r="H439" s="42"/>
      <c r="I439" s="42"/>
      <c r="J439" s="42"/>
      <c r="K439" s="42"/>
      <c r="L439" s="42"/>
    </row>
    <row r="440" spans="3:12">
      <c r="C440" s="151"/>
      <c r="D440" s="19"/>
      <c r="E440" s="42"/>
      <c r="F440" s="42"/>
      <c r="G440" s="42"/>
      <c r="H440" s="42"/>
      <c r="I440" s="42"/>
      <c r="J440" s="42"/>
      <c r="K440" s="42"/>
      <c r="L440" s="42"/>
    </row>
    <row r="441" spans="3:12">
      <c r="C441" s="151"/>
      <c r="D441" s="19"/>
      <c r="E441" s="42"/>
      <c r="F441" s="42"/>
      <c r="G441" s="42"/>
      <c r="H441" s="42"/>
      <c r="I441" s="42"/>
      <c r="J441" s="42"/>
      <c r="K441" s="42"/>
      <c r="L441" s="42"/>
    </row>
    <row r="442" spans="3:12">
      <c r="C442" s="151"/>
      <c r="D442" s="19"/>
      <c r="E442" s="42"/>
      <c r="F442" s="42"/>
      <c r="G442" s="42"/>
      <c r="H442" s="42"/>
      <c r="I442" s="42"/>
      <c r="J442" s="42"/>
      <c r="K442" s="42"/>
      <c r="L442" s="42"/>
    </row>
    <row r="443" spans="3:12">
      <c r="C443" s="151"/>
      <c r="D443" s="19"/>
      <c r="E443" s="42"/>
      <c r="F443" s="42"/>
      <c r="G443" s="42"/>
      <c r="H443" s="42"/>
      <c r="I443" s="42"/>
      <c r="J443" s="42"/>
      <c r="K443" s="42"/>
      <c r="L443" s="42"/>
    </row>
    <row r="444" spans="3:12">
      <c r="C444" s="151"/>
      <c r="D444" s="19"/>
      <c r="E444" s="42"/>
      <c r="F444" s="42"/>
      <c r="G444" s="42"/>
      <c r="H444" s="42"/>
      <c r="I444" s="42"/>
      <c r="J444" s="42"/>
      <c r="K444" s="42"/>
      <c r="L444" s="42"/>
    </row>
    <row r="445" spans="3:12">
      <c r="C445" s="151"/>
      <c r="D445" s="19"/>
      <c r="E445" s="42"/>
      <c r="F445" s="42"/>
      <c r="G445" s="42"/>
      <c r="H445" s="42"/>
      <c r="I445" s="42"/>
      <c r="J445" s="42"/>
      <c r="K445" s="42"/>
      <c r="L445" s="42"/>
    </row>
    <row r="446" spans="3:12">
      <c r="C446" s="151"/>
      <c r="D446" s="19"/>
      <c r="E446" s="42"/>
      <c r="F446" s="42"/>
      <c r="G446" s="42"/>
      <c r="H446" s="42"/>
      <c r="I446" s="42"/>
      <c r="J446" s="42"/>
      <c r="K446" s="42"/>
      <c r="L446" s="42"/>
    </row>
    <row r="447" spans="3:12">
      <c r="C447" s="151"/>
      <c r="D447" s="19"/>
      <c r="E447" s="42"/>
      <c r="F447" s="42"/>
      <c r="G447" s="42"/>
      <c r="H447" s="42"/>
      <c r="I447" s="42"/>
      <c r="J447" s="42"/>
      <c r="K447" s="42"/>
      <c r="L447" s="42"/>
    </row>
    <row r="448" spans="3:12">
      <c r="C448" s="151"/>
      <c r="D448" s="19"/>
      <c r="E448" s="42"/>
      <c r="F448" s="42"/>
      <c r="G448" s="42"/>
      <c r="H448" s="42"/>
      <c r="I448" s="42"/>
      <c r="J448" s="42"/>
      <c r="K448" s="42"/>
      <c r="L448" s="42"/>
    </row>
    <row r="449" spans="3:12">
      <c r="C449" s="151"/>
      <c r="D449" s="19"/>
      <c r="E449" s="42"/>
      <c r="F449" s="42"/>
      <c r="G449" s="42"/>
      <c r="H449" s="42"/>
      <c r="I449" s="42"/>
      <c r="J449" s="42"/>
      <c r="K449" s="42"/>
      <c r="L449" s="42"/>
    </row>
    <row r="450" spans="3:12">
      <c r="C450" s="151"/>
      <c r="D450" s="19"/>
      <c r="E450" s="42"/>
      <c r="F450" s="42"/>
      <c r="G450" s="42"/>
      <c r="H450" s="42"/>
      <c r="I450" s="42"/>
      <c r="J450" s="42"/>
      <c r="K450" s="42"/>
      <c r="L450" s="42"/>
    </row>
    <row r="451" spans="3:12">
      <c r="C451" s="151"/>
      <c r="D451" s="19"/>
      <c r="E451" s="42"/>
      <c r="F451" s="42"/>
      <c r="G451" s="42"/>
      <c r="H451" s="42"/>
      <c r="I451" s="42"/>
      <c r="J451" s="42"/>
      <c r="K451" s="42"/>
      <c r="L451" s="42"/>
    </row>
    <row r="452" spans="3:12">
      <c r="C452" s="151"/>
      <c r="D452" s="19"/>
      <c r="E452" s="42"/>
      <c r="F452" s="42"/>
      <c r="G452" s="42"/>
      <c r="H452" s="42"/>
      <c r="I452" s="42"/>
      <c r="J452" s="42"/>
      <c r="K452" s="42"/>
      <c r="L452" s="42"/>
    </row>
    <row r="453" spans="3:12">
      <c r="C453" s="151"/>
      <c r="D453" s="19"/>
      <c r="E453" s="42"/>
      <c r="F453" s="42"/>
      <c r="G453" s="42"/>
      <c r="H453" s="42"/>
      <c r="I453" s="42"/>
      <c r="J453" s="42"/>
      <c r="K453" s="42"/>
      <c r="L453" s="42"/>
    </row>
    <row r="454" spans="3:12">
      <c r="C454" s="151"/>
      <c r="D454" s="19"/>
      <c r="E454" s="42"/>
      <c r="F454" s="42"/>
      <c r="G454" s="42"/>
      <c r="H454" s="42"/>
      <c r="I454" s="42"/>
      <c r="J454" s="42"/>
      <c r="K454" s="42"/>
      <c r="L454" s="42"/>
    </row>
    <row r="455" spans="3:12">
      <c r="C455" s="151"/>
      <c r="D455" s="19"/>
      <c r="E455" s="42"/>
      <c r="F455" s="42"/>
      <c r="G455" s="42"/>
      <c r="H455" s="42"/>
      <c r="I455" s="42"/>
      <c r="J455" s="42"/>
      <c r="K455" s="42"/>
      <c r="L455" s="42"/>
    </row>
    <row r="456" spans="3:12">
      <c r="C456" s="151"/>
      <c r="D456" s="19"/>
      <c r="E456" s="42"/>
      <c r="F456" s="42"/>
      <c r="G456" s="42"/>
      <c r="H456" s="42"/>
      <c r="I456" s="42"/>
      <c r="J456" s="42"/>
      <c r="K456" s="42"/>
      <c r="L456" s="42"/>
    </row>
    <row r="457" spans="3:12">
      <c r="C457" s="151"/>
      <c r="D457" s="19"/>
      <c r="E457" s="42"/>
      <c r="F457" s="42"/>
      <c r="G457" s="42"/>
      <c r="H457" s="42"/>
      <c r="I457" s="42"/>
      <c r="J457" s="42"/>
      <c r="K457" s="42"/>
      <c r="L457" s="42"/>
    </row>
    <row r="458" spans="3:12">
      <c r="C458" s="151"/>
      <c r="D458" s="19"/>
      <c r="E458" s="42"/>
      <c r="F458" s="42"/>
      <c r="G458" s="42"/>
      <c r="H458" s="42"/>
      <c r="I458" s="42"/>
      <c r="J458" s="42"/>
      <c r="K458" s="42"/>
      <c r="L458" s="42"/>
    </row>
    <row r="459" spans="3:12">
      <c r="C459" s="151"/>
      <c r="D459" s="19"/>
      <c r="E459" s="42"/>
      <c r="F459" s="42"/>
      <c r="G459" s="42"/>
      <c r="H459" s="42"/>
      <c r="I459" s="42"/>
      <c r="J459" s="42"/>
      <c r="K459" s="42"/>
      <c r="L459" s="42"/>
    </row>
    <row r="460" spans="3:12">
      <c r="C460" s="151"/>
      <c r="D460" s="19"/>
      <c r="E460" s="42"/>
      <c r="F460" s="42"/>
      <c r="G460" s="42"/>
      <c r="H460" s="42"/>
      <c r="I460" s="42"/>
      <c r="J460" s="42"/>
      <c r="K460" s="42"/>
      <c r="L460" s="42"/>
    </row>
    <row r="461" spans="3:12">
      <c r="C461" s="151"/>
      <c r="D461" s="19"/>
      <c r="E461" s="42"/>
      <c r="F461" s="42"/>
      <c r="G461" s="42"/>
      <c r="H461" s="42"/>
      <c r="I461" s="42"/>
      <c r="J461" s="42"/>
      <c r="K461" s="42"/>
      <c r="L461" s="42"/>
    </row>
    <row r="462" spans="3:12">
      <c r="C462" s="151"/>
      <c r="D462" s="19"/>
      <c r="E462" s="42"/>
      <c r="F462" s="42"/>
      <c r="G462" s="42"/>
      <c r="H462" s="42"/>
      <c r="I462" s="42"/>
      <c r="J462" s="42"/>
      <c r="K462" s="42"/>
      <c r="L462" s="42"/>
    </row>
    <row r="463" spans="3:12">
      <c r="C463" s="151"/>
      <c r="D463" s="19"/>
      <c r="E463" s="42"/>
      <c r="F463" s="42"/>
      <c r="G463" s="42"/>
      <c r="H463" s="42"/>
      <c r="I463" s="42"/>
      <c r="J463" s="42"/>
      <c r="K463" s="42"/>
      <c r="L463" s="42"/>
    </row>
    <row r="464" spans="3:12">
      <c r="C464" s="151"/>
      <c r="D464" s="19"/>
      <c r="E464" s="42"/>
      <c r="F464" s="42"/>
      <c r="G464" s="42"/>
      <c r="H464" s="42"/>
      <c r="I464" s="42"/>
      <c r="J464" s="42"/>
      <c r="K464" s="42"/>
      <c r="L464" s="42"/>
    </row>
    <row r="465" spans="3:12">
      <c r="C465" s="151"/>
      <c r="D465" s="19"/>
      <c r="E465" s="42"/>
      <c r="F465" s="42"/>
      <c r="G465" s="42"/>
      <c r="H465" s="42"/>
      <c r="I465" s="42"/>
      <c r="J465" s="42"/>
      <c r="K465" s="42"/>
      <c r="L465" s="42"/>
    </row>
    <row r="466" spans="3:12">
      <c r="C466" s="151"/>
      <c r="D466" s="19"/>
      <c r="E466" s="42"/>
      <c r="F466" s="42"/>
      <c r="G466" s="42"/>
      <c r="H466" s="42"/>
      <c r="I466" s="42"/>
      <c r="J466" s="42"/>
      <c r="K466" s="42"/>
      <c r="L466" s="42"/>
    </row>
    <row r="467" spans="3:12">
      <c r="C467" s="151"/>
      <c r="D467" s="19"/>
      <c r="E467" s="42"/>
      <c r="F467" s="42"/>
      <c r="G467" s="42"/>
      <c r="H467" s="42"/>
      <c r="I467" s="42"/>
      <c r="J467" s="42"/>
      <c r="K467" s="42"/>
      <c r="L467" s="42"/>
    </row>
    <row r="468" spans="3:12">
      <c r="C468" s="151"/>
      <c r="D468" s="19"/>
      <c r="E468" s="42"/>
      <c r="F468" s="42"/>
      <c r="G468" s="42"/>
      <c r="H468" s="42"/>
      <c r="I468" s="42"/>
      <c r="J468" s="42"/>
      <c r="K468" s="42"/>
      <c r="L468" s="42"/>
    </row>
    <row r="469" spans="3:12">
      <c r="C469" s="151"/>
      <c r="D469" s="19"/>
      <c r="E469" s="42"/>
      <c r="F469" s="42"/>
      <c r="G469" s="42"/>
      <c r="H469" s="42"/>
      <c r="I469" s="42"/>
      <c r="J469" s="42"/>
      <c r="K469" s="42"/>
      <c r="L469" s="42"/>
    </row>
    <row r="470" spans="3:12">
      <c r="C470" s="151"/>
      <c r="D470" s="19"/>
      <c r="E470" s="42"/>
      <c r="F470" s="42"/>
      <c r="G470" s="42"/>
      <c r="H470" s="42"/>
      <c r="I470" s="42"/>
      <c r="J470" s="42"/>
      <c r="K470" s="42"/>
      <c r="L470" s="42"/>
    </row>
    <row r="471" spans="3:12">
      <c r="C471" s="151"/>
      <c r="D471" s="19"/>
      <c r="E471" s="42"/>
      <c r="F471" s="42"/>
      <c r="G471" s="42"/>
      <c r="H471" s="42"/>
      <c r="I471" s="42"/>
      <c r="J471" s="42"/>
      <c r="K471" s="42"/>
      <c r="L471" s="42"/>
    </row>
    <row r="472" spans="3:12">
      <c r="C472" s="151"/>
      <c r="D472" s="19"/>
      <c r="E472" s="42"/>
      <c r="F472" s="42"/>
      <c r="G472" s="42"/>
      <c r="H472" s="42"/>
      <c r="I472" s="42"/>
      <c r="J472" s="42"/>
      <c r="K472" s="42"/>
      <c r="L472" s="42"/>
    </row>
    <row r="473" spans="3:12">
      <c r="C473" s="151"/>
      <c r="D473" s="19"/>
      <c r="E473" s="42"/>
      <c r="F473" s="42"/>
      <c r="G473" s="42"/>
      <c r="H473" s="42"/>
      <c r="I473" s="42"/>
      <c r="J473" s="42"/>
      <c r="K473" s="42"/>
      <c r="L473" s="42"/>
    </row>
    <row r="474" spans="3:12">
      <c r="C474" s="151"/>
      <c r="D474" s="19"/>
      <c r="E474" s="42"/>
      <c r="F474" s="42"/>
      <c r="G474" s="42"/>
      <c r="H474" s="42"/>
      <c r="I474" s="42"/>
      <c r="J474" s="42"/>
      <c r="K474" s="42"/>
      <c r="L474" s="42"/>
    </row>
    <row r="475" spans="3:12">
      <c r="C475" s="151"/>
      <c r="D475" s="19"/>
      <c r="E475" s="42"/>
      <c r="F475" s="42"/>
      <c r="G475" s="42"/>
      <c r="H475" s="42"/>
      <c r="I475" s="42"/>
      <c r="J475" s="42"/>
      <c r="K475" s="42"/>
      <c r="L475" s="42"/>
    </row>
    <row r="476" spans="3:12">
      <c r="C476" s="151"/>
      <c r="D476" s="19"/>
      <c r="E476" s="42"/>
      <c r="F476" s="42"/>
      <c r="G476" s="42"/>
      <c r="H476" s="42"/>
      <c r="I476" s="42"/>
      <c r="J476" s="42"/>
      <c r="K476" s="42"/>
      <c r="L476" s="42"/>
    </row>
    <row r="477" spans="3:12">
      <c r="C477" s="151"/>
      <c r="D477" s="19"/>
      <c r="E477" s="42"/>
      <c r="F477" s="42"/>
      <c r="G477" s="42"/>
      <c r="H477" s="42"/>
      <c r="I477" s="42"/>
      <c r="J477" s="42"/>
      <c r="K477" s="42"/>
      <c r="L477" s="42"/>
    </row>
    <row r="478" spans="3:12">
      <c r="C478" s="151"/>
      <c r="D478" s="19"/>
      <c r="E478" s="42"/>
      <c r="F478" s="42"/>
      <c r="G478" s="42"/>
      <c r="H478" s="42"/>
      <c r="I478" s="42"/>
      <c r="J478" s="42"/>
      <c r="K478" s="42"/>
      <c r="L478" s="42"/>
    </row>
    <row r="479" spans="3:12">
      <c r="C479" s="151"/>
      <c r="D479" s="19"/>
      <c r="E479" s="42"/>
      <c r="F479" s="42"/>
      <c r="G479" s="42"/>
      <c r="H479" s="42"/>
      <c r="I479" s="42"/>
      <c r="J479" s="42"/>
      <c r="K479" s="42"/>
      <c r="L479" s="42"/>
    </row>
    <row r="480" spans="3:12">
      <c r="C480" s="151"/>
      <c r="D480" s="19"/>
      <c r="E480" s="42"/>
      <c r="F480" s="42"/>
      <c r="G480" s="42"/>
      <c r="H480" s="42"/>
      <c r="I480" s="42"/>
      <c r="J480" s="42"/>
      <c r="K480" s="42"/>
      <c r="L480" s="42"/>
    </row>
    <row r="481" spans="3:12">
      <c r="C481" s="151"/>
      <c r="D481" s="19"/>
      <c r="E481" s="42"/>
      <c r="F481" s="42"/>
      <c r="G481" s="42"/>
      <c r="H481" s="42"/>
      <c r="I481" s="42"/>
      <c r="J481" s="42"/>
      <c r="K481" s="42"/>
      <c r="L481" s="42"/>
    </row>
    <row r="482" spans="3:12">
      <c r="C482" s="151"/>
      <c r="D482" s="19"/>
      <c r="E482" s="42"/>
      <c r="F482" s="42"/>
      <c r="G482" s="42"/>
      <c r="H482" s="42"/>
      <c r="I482" s="42"/>
      <c r="J482" s="42"/>
      <c r="K482" s="42"/>
      <c r="L482" s="42"/>
    </row>
    <row r="483" spans="3:12">
      <c r="C483" s="151"/>
      <c r="D483" s="19"/>
      <c r="E483" s="42"/>
      <c r="F483" s="42"/>
      <c r="G483" s="42"/>
      <c r="H483" s="42"/>
      <c r="I483" s="42"/>
      <c r="J483" s="42"/>
      <c r="K483" s="42"/>
      <c r="L483" s="42"/>
    </row>
    <row r="484" spans="3:12">
      <c r="C484" s="151"/>
      <c r="D484" s="19"/>
      <c r="E484" s="42"/>
      <c r="F484" s="42"/>
      <c r="G484" s="42"/>
      <c r="H484" s="42"/>
      <c r="I484" s="42"/>
      <c r="J484" s="42"/>
      <c r="K484" s="42"/>
      <c r="L484" s="42"/>
    </row>
    <row r="485" spans="3:12">
      <c r="C485" s="151"/>
      <c r="D485" s="19"/>
      <c r="E485" s="42"/>
      <c r="F485" s="42"/>
      <c r="G485" s="42"/>
      <c r="H485" s="42"/>
      <c r="I485" s="42"/>
      <c r="J485" s="42"/>
      <c r="K485" s="42"/>
      <c r="L485" s="42"/>
    </row>
    <row r="486" spans="3:12">
      <c r="C486" s="151"/>
      <c r="D486" s="19"/>
      <c r="E486" s="42"/>
      <c r="F486" s="42"/>
      <c r="G486" s="42"/>
      <c r="H486" s="42"/>
      <c r="I486" s="42"/>
      <c r="J486" s="42"/>
      <c r="K486" s="42"/>
      <c r="L486" s="42"/>
    </row>
    <row r="487" spans="3:12">
      <c r="C487" s="151"/>
      <c r="D487" s="19"/>
      <c r="E487" s="42"/>
      <c r="F487" s="42"/>
      <c r="G487" s="42"/>
      <c r="H487" s="42"/>
      <c r="I487" s="42"/>
      <c r="J487" s="42"/>
      <c r="K487" s="42"/>
      <c r="L487" s="42"/>
    </row>
    <row r="488" spans="3:12">
      <c r="C488" s="151"/>
      <c r="D488" s="19"/>
      <c r="E488" s="42"/>
      <c r="F488" s="42"/>
      <c r="G488" s="42"/>
      <c r="H488" s="42"/>
      <c r="I488" s="42"/>
      <c r="J488" s="42"/>
      <c r="K488" s="42"/>
      <c r="L488" s="42"/>
    </row>
    <row r="489" spans="3:12">
      <c r="C489" s="151"/>
      <c r="D489" s="19"/>
      <c r="E489" s="42"/>
      <c r="F489" s="42"/>
      <c r="G489" s="42"/>
      <c r="H489" s="42"/>
      <c r="I489" s="42"/>
      <c r="J489" s="42"/>
      <c r="K489" s="42"/>
      <c r="L489" s="42"/>
    </row>
    <row r="490" spans="3:12">
      <c r="C490" s="151"/>
      <c r="D490" s="19"/>
      <c r="E490" s="42"/>
      <c r="F490" s="42"/>
      <c r="G490" s="42"/>
      <c r="H490" s="42"/>
      <c r="I490" s="42"/>
      <c r="J490" s="42"/>
      <c r="K490" s="42"/>
      <c r="L490" s="42"/>
    </row>
    <row r="491" spans="3:12">
      <c r="C491" s="151"/>
      <c r="D491" s="19"/>
      <c r="E491" s="42"/>
      <c r="F491" s="42"/>
      <c r="G491" s="42"/>
      <c r="H491" s="42"/>
      <c r="I491" s="42"/>
      <c r="J491" s="42"/>
      <c r="K491" s="42"/>
      <c r="L491" s="42"/>
    </row>
    <row r="492" spans="3:12">
      <c r="C492" s="151"/>
      <c r="D492" s="19"/>
      <c r="E492" s="42"/>
      <c r="F492" s="42"/>
      <c r="G492" s="42"/>
      <c r="H492" s="42"/>
      <c r="I492" s="42"/>
      <c r="J492" s="42"/>
      <c r="K492" s="42"/>
      <c r="L492" s="42"/>
    </row>
    <row r="493" spans="3:12">
      <c r="C493" s="151"/>
      <c r="D493" s="19"/>
      <c r="E493" s="42"/>
      <c r="F493" s="42"/>
      <c r="G493" s="42"/>
      <c r="H493" s="42"/>
      <c r="I493" s="42"/>
      <c r="J493" s="42"/>
      <c r="K493" s="42"/>
      <c r="L493" s="42"/>
    </row>
    <row r="494" spans="3:12">
      <c r="C494" s="151"/>
      <c r="D494" s="19"/>
      <c r="E494" s="42"/>
      <c r="F494" s="42"/>
      <c r="G494" s="42"/>
      <c r="H494" s="42"/>
      <c r="I494" s="42"/>
      <c r="J494" s="42"/>
      <c r="K494" s="42"/>
      <c r="L494" s="42"/>
    </row>
    <row r="495" spans="3:12">
      <c r="C495" s="151"/>
      <c r="D495" s="19"/>
      <c r="E495" s="42"/>
      <c r="F495" s="42"/>
      <c r="G495" s="42"/>
      <c r="H495" s="42"/>
      <c r="I495" s="42"/>
      <c r="J495" s="42"/>
      <c r="K495" s="42"/>
      <c r="L495" s="42"/>
    </row>
    <row r="496" spans="3:12">
      <c r="C496" s="151"/>
      <c r="D496" s="19"/>
      <c r="E496" s="42"/>
      <c r="F496" s="42"/>
      <c r="G496" s="42"/>
      <c r="H496" s="42"/>
      <c r="I496" s="42"/>
      <c r="J496" s="42"/>
      <c r="K496" s="42"/>
      <c r="L496" s="42"/>
    </row>
    <row r="497" spans="3:12">
      <c r="C497" s="151"/>
      <c r="D497" s="19"/>
      <c r="E497" s="42"/>
      <c r="F497" s="42"/>
      <c r="G497" s="42"/>
      <c r="H497" s="42"/>
      <c r="I497" s="42"/>
      <c r="J497" s="42"/>
      <c r="K497" s="42"/>
      <c r="L497" s="42"/>
    </row>
    <row r="498" spans="3:12">
      <c r="C498" s="151"/>
      <c r="D498" s="19"/>
      <c r="E498" s="42"/>
      <c r="F498" s="42"/>
      <c r="G498" s="42"/>
      <c r="H498" s="42"/>
      <c r="I498" s="42"/>
      <c r="J498" s="42"/>
      <c r="K498" s="42"/>
      <c r="L498" s="42"/>
    </row>
    <row r="499" spans="3:12">
      <c r="C499" s="151"/>
      <c r="D499" s="19"/>
      <c r="E499" s="42"/>
      <c r="F499" s="42"/>
      <c r="G499" s="42"/>
      <c r="H499" s="42"/>
      <c r="I499" s="42"/>
      <c r="J499" s="42"/>
      <c r="K499" s="42"/>
      <c r="L499" s="42"/>
    </row>
    <row r="500" spans="3:12">
      <c r="C500" s="151"/>
      <c r="D500" s="19"/>
      <c r="E500" s="42"/>
      <c r="F500" s="42"/>
      <c r="G500" s="42"/>
      <c r="H500" s="42"/>
      <c r="I500" s="42"/>
      <c r="J500" s="42"/>
      <c r="K500" s="42"/>
      <c r="L500" s="42"/>
    </row>
    <row r="501" spans="3:12">
      <c r="C501" s="151"/>
      <c r="D501" s="19"/>
      <c r="E501" s="42"/>
      <c r="F501" s="42"/>
      <c r="G501" s="42"/>
      <c r="H501" s="42"/>
      <c r="I501" s="42"/>
      <c r="J501" s="42"/>
      <c r="K501" s="42"/>
      <c r="L501" s="42"/>
    </row>
    <row r="502" spans="3:12">
      <c r="C502" s="151"/>
      <c r="D502" s="19"/>
      <c r="E502" s="42"/>
      <c r="F502" s="42"/>
      <c r="G502" s="42"/>
      <c r="H502" s="42"/>
      <c r="I502" s="42"/>
      <c r="J502" s="42"/>
      <c r="K502" s="42"/>
      <c r="L502" s="42"/>
    </row>
    <row r="503" spans="3:12">
      <c r="C503" s="151"/>
      <c r="D503" s="19"/>
      <c r="E503" s="42"/>
      <c r="F503" s="42"/>
      <c r="G503" s="42"/>
      <c r="H503" s="42"/>
      <c r="I503" s="42"/>
      <c r="J503" s="42"/>
      <c r="K503" s="42"/>
      <c r="L503" s="42"/>
    </row>
    <row r="504" spans="3:12">
      <c r="C504" s="151"/>
      <c r="D504" s="19"/>
      <c r="E504" s="42"/>
      <c r="F504" s="42"/>
      <c r="G504" s="42"/>
      <c r="H504" s="42"/>
      <c r="I504" s="42"/>
      <c r="J504" s="42"/>
      <c r="K504" s="42"/>
      <c r="L504" s="42"/>
    </row>
    <row r="505" spans="3:12">
      <c r="C505" s="151"/>
      <c r="D505" s="19"/>
      <c r="E505" s="42"/>
      <c r="F505" s="42"/>
      <c r="G505" s="42"/>
      <c r="H505" s="42"/>
      <c r="I505" s="42"/>
      <c r="J505" s="42"/>
      <c r="K505" s="42"/>
      <c r="L505" s="42"/>
    </row>
    <row r="506" spans="3:12">
      <c r="C506" s="151"/>
      <c r="D506" s="19"/>
      <c r="E506" s="42"/>
      <c r="F506" s="42"/>
      <c r="G506" s="42"/>
      <c r="H506" s="42"/>
      <c r="I506" s="42"/>
      <c r="J506" s="42"/>
      <c r="K506" s="42"/>
      <c r="L506" s="42"/>
    </row>
    <row r="507" spans="3:12">
      <c r="C507" s="151"/>
      <c r="D507" s="19"/>
      <c r="E507" s="42"/>
      <c r="F507" s="42"/>
      <c r="G507" s="42"/>
      <c r="H507" s="42"/>
      <c r="I507" s="42"/>
      <c r="J507" s="42"/>
      <c r="K507" s="42"/>
      <c r="L507" s="42"/>
    </row>
    <row r="508" spans="3:12">
      <c r="C508" s="151"/>
      <c r="D508" s="19"/>
      <c r="E508" s="42"/>
      <c r="F508" s="42"/>
      <c r="G508" s="42"/>
      <c r="H508" s="42"/>
      <c r="I508" s="42"/>
      <c r="J508" s="42"/>
      <c r="K508" s="42"/>
      <c r="L508" s="42"/>
    </row>
    <row r="509" spans="3:12">
      <c r="C509" s="151"/>
      <c r="D509" s="19"/>
      <c r="E509" s="42"/>
      <c r="F509" s="42"/>
      <c r="G509" s="42"/>
      <c r="H509" s="42"/>
      <c r="I509" s="42"/>
      <c r="J509" s="42"/>
      <c r="K509" s="42"/>
      <c r="L509" s="42"/>
    </row>
    <row r="510" spans="3:12">
      <c r="C510" s="151"/>
      <c r="D510" s="19"/>
      <c r="E510" s="42"/>
      <c r="F510" s="42"/>
      <c r="G510" s="42"/>
      <c r="H510" s="42"/>
      <c r="I510" s="42"/>
      <c r="J510" s="42"/>
      <c r="K510" s="42"/>
      <c r="L510" s="42"/>
    </row>
    <row r="511" spans="3:12">
      <c r="C511" s="151"/>
      <c r="D511" s="19"/>
      <c r="E511" s="42"/>
      <c r="F511" s="42"/>
      <c r="G511" s="42"/>
      <c r="H511" s="42"/>
      <c r="I511" s="42"/>
      <c r="J511" s="42"/>
      <c r="K511" s="42"/>
      <c r="L511" s="42"/>
    </row>
    <row r="512" spans="3:12">
      <c r="C512" s="151"/>
      <c r="D512" s="19"/>
      <c r="E512" s="42"/>
      <c r="F512" s="42"/>
      <c r="G512" s="42"/>
      <c r="H512" s="42"/>
      <c r="I512" s="42"/>
      <c r="J512" s="42"/>
      <c r="K512" s="42"/>
      <c r="L512" s="42"/>
    </row>
    <row r="513" spans="3:12">
      <c r="C513" s="151"/>
      <c r="D513" s="19"/>
      <c r="E513" s="42"/>
      <c r="F513" s="42"/>
      <c r="G513" s="42"/>
      <c r="H513" s="42"/>
      <c r="I513" s="42"/>
      <c r="J513" s="42"/>
      <c r="K513" s="42"/>
      <c r="L513" s="42"/>
    </row>
    <row r="514" spans="3:12">
      <c r="C514" s="151"/>
      <c r="D514" s="19"/>
      <c r="E514" s="42"/>
      <c r="F514" s="42"/>
      <c r="G514" s="42"/>
      <c r="H514" s="42"/>
      <c r="I514" s="42"/>
      <c r="J514" s="42"/>
      <c r="K514" s="42"/>
      <c r="L514" s="42"/>
    </row>
    <row r="515" spans="3:12">
      <c r="C515" s="151"/>
      <c r="D515" s="19"/>
      <c r="E515" s="42"/>
      <c r="F515" s="42"/>
      <c r="G515" s="42"/>
      <c r="H515" s="42"/>
      <c r="I515" s="42"/>
      <c r="J515" s="42"/>
      <c r="K515" s="42"/>
      <c r="L515" s="42"/>
    </row>
    <row r="516" spans="3:12">
      <c r="C516" s="151"/>
      <c r="D516" s="19"/>
      <c r="E516" s="42"/>
      <c r="F516" s="42"/>
      <c r="G516" s="42"/>
      <c r="H516" s="42"/>
      <c r="I516" s="42"/>
      <c r="J516" s="42"/>
      <c r="K516" s="42"/>
      <c r="L516" s="42"/>
    </row>
    <row r="517" spans="3:12">
      <c r="C517" s="151"/>
      <c r="D517" s="19"/>
      <c r="E517" s="42"/>
      <c r="F517" s="42"/>
      <c r="G517" s="42"/>
      <c r="H517" s="42"/>
      <c r="I517" s="42"/>
      <c r="J517" s="42"/>
      <c r="K517" s="42"/>
      <c r="L517" s="42"/>
    </row>
    <row r="518" spans="3:12">
      <c r="C518" s="151"/>
      <c r="D518" s="19"/>
      <c r="E518" s="42"/>
      <c r="F518" s="42"/>
      <c r="G518" s="42"/>
      <c r="H518" s="42"/>
      <c r="I518" s="42"/>
      <c r="J518" s="42"/>
      <c r="K518" s="42"/>
      <c r="L518" s="42"/>
    </row>
    <row r="519" spans="3:12">
      <c r="C519" s="151"/>
      <c r="D519" s="19"/>
      <c r="E519" s="42"/>
      <c r="F519" s="42"/>
      <c r="G519" s="42"/>
      <c r="H519" s="42"/>
      <c r="I519" s="42"/>
      <c r="J519" s="42"/>
      <c r="K519" s="42"/>
      <c r="L519" s="42"/>
    </row>
    <row r="520" spans="3:12">
      <c r="C520" s="151"/>
      <c r="D520" s="19"/>
      <c r="E520" s="42"/>
      <c r="F520" s="42"/>
      <c r="G520" s="42"/>
      <c r="H520" s="42"/>
      <c r="I520" s="42"/>
      <c r="J520" s="42"/>
      <c r="K520" s="42"/>
      <c r="L520" s="42"/>
    </row>
    <row r="521" spans="3:12">
      <c r="C521" s="151"/>
      <c r="D521" s="19"/>
      <c r="E521" s="42"/>
      <c r="F521" s="42"/>
      <c r="G521" s="42"/>
      <c r="H521" s="42"/>
      <c r="I521" s="42"/>
      <c r="J521" s="42"/>
      <c r="K521" s="42"/>
      <c r="L521" s="42"/>
    </row>
    <row r="522" spans="3:12">
      <c r="C522" s="151"/>
      <c r="D522" s="19"/>
      <c r="E522" s="42"/>
      <c r="F522" s="42"/>
      <c r="G522" s="42"/>
      <c r="H522" s="42"/>
      <c r="I522" s="42"/>
      <c r="J522" s="42"/>
      <c r="K522" s="42"/>
      <c r="L522" s="42"/>
    </row>
    <row r="523" spans="3:12">
      <c r="C523" s="151"/>
      <c r="D523" s="19"/>
      <c r="E523" s="42"/>
      <c r="F523" s="42"/>
      <c r="G523" s="42"/>
      <c r="H523" s="42"/>
      <c r="I523" s="42"/>
      <c r="J523" s="42"/>
      <c r="K523" s="42"/>
      <c r="L523" s="42"/>
    </row>
    <row r="524" spans="3:12">
      <c r="C524" s="151"/>
      <c r="D524" s="19"/>
      <c r="E524" s="42"/>
      <c r="F524" s="42"/>
      <c r="G524" s="42"/>
      <c r="H524" s="42"/>
      <c r="I524" s="42"/>
      <c r="J524" s="42"/>
      <c r="K524" s="42"/>
      <c r="L524" s="42"/>
    </row>
    <row r="525" spans="3:12">
      <c r="C525" s="151"/>
      <c r="D525" s="19"/>
      <c r="E525" s="42"/>
      <c r="F525" s="42"/>
      <c r="G525" s="42"/>
      <c r="H525" s="42"/>
      <c r="I525" s="42"/>
      <c r="J525" s="42"/>
      <c r="K525" s="42"/>
      <c r="L525" s="42"/>
    </row>
    <row r="526" spans="3:12">
      <c r="C526" s="151"/>
      <c r="D526" s="19"/>
      <c r="E526" s="42"/>
      <c r="F526" s="42"/>
      <c r="G526" s="42"/>
      <c r="H526" s="42"/>
      <c r="I526" s="42"/>
      <c r="J526" s="42"/>
      <c r="K526" s="42"/>
      <c r="L526" s="42"/>
    </row>
    <row r="527" spans="3:12">
      <c r="C527" s="151"/>
      <c r="D527" s="19"/>
      <c r="E527" s="42"/>
      <c r="F527" s="42"/>
      <c r="G527" s="42"/>
      <c r="H527" s="42"/>
      <c r="I527" s="42"/>
      <c r="J527" s="42"/>
      <c r="K527" s="42"/>
      <c r="L527" s="42"/>
    </row>
    <row r="528" spans="3:12">
      <c r="C528" s="151"/>
      <c r="D528" s="19"/>
      <c r="E528" s="42"/>
      <c r="F528" s="42"/>
      <c r="G528" s="42"/>
      <c r="H528" s="42"/>
      <c r="I528" s="42"/>
      <c r="J528" s="42"/>
      <c r="K528" s="42"/>
      <c r="L528" s="42"/>
    </row>
    <row r="529" spans="3:12">
      <c r="C529" s="151"/>
      <c r="D529" s="19"/>
      <c r="E529" s="42"/>
      <c r="F529" s="42"/>
      <c r="G529" s="42"/>
      <c r="H529" s="42"/>
      <c r="I529" s="42"/>
      <c r="J529" s="42"/>
      <c r="K529" s="42"/>
      <c r="L529" s="42"/>
    </row>
    <row r="530" spans="3:12">
      <c r="C530" s="151"/>
      <c r="D530" s="19"/>
      <c r="E530" s="42"/>
      <c r="F530" s="42"/>
      <c r="G530" s="42"/>
      <c r="H530" s="42"/>
      <c r="I530" s="42"/>
      <c r="J530" s="42"/>
      <c r="K530" s="42"/>
      <c r="L530" s="42"/>
    </row>
    <row r="531" spans="3:12">
      <c r="C531" s="151"/>
      <c r="D531" s="19"/>
      <c r="E531" s="42"/>
      <c r="F531" s="42"/>
      <c r="G531" s="42"/>
      <c r="H531" s="42"/>
      <c r="I531" s="42"/>
      <c r="J531" s="42"/>
      <c r="K531" s="42"/>
      <c r="L531" s="42"/>
    </row>
    <row r="532" spans="3:12">
      <c r="C532" s="151"/>
      <c r="D532" s="19"/>
      <c r="E532" s="42"/>
      <c r="F532" s="42"/>
      <c r="G532" s="42"/>
      <c r="H532" s="42"/>
      <c r="I532" s="42"/>
      <c r="J532" s="42"/>
      <c r="K532" s="42"/>
      <c r="L532" s="42"/>
    </row>
    <row r="533" spans="3:12">
      <c r="C533" s="151"/>
      <c r="D533" s="19"/>
      <c r="E533" s="42"/>
      <c r="F533" s="42"/>
      <c r="G533" s="42"/>
      <c r="H533" s="42"/>
      <c r="I533" s="42"/>
      <c r="J533" s="42"/>
      <c r="K533" s="42"/>
      <c r="L533" s="42"/>
    </row>
    <row r="534" spans="3:12">
      <c r="C534" s="151"/>
      <c r="D534" s="19"/>
      <c r="E534" s="42"/>
      <c r="F534" s="42"/>
      <c r="G534" s="42"/>
      <c r="H534" s="42"/>
      <c r="I534" s="42"/>
      <c r="J534" s="42"/>
      <c r="K534" s="42"/>
      <c r="L534" s="42"/>
    </row>
    <row r="535" spans="3:12">
      <c r="C535" s="151"/>
      <c r="D535" s="19"/>
      <c r="E535" s="42"/>
      <c r="F535" s="42"/>
      <c r="G535" s="42"/>
      <c r="H535" s="42"/>
      <c r="I535" s="42"/>
      <c r="J535" s="42"/>
      <c r="K535" s="42"/>
      <c r="L535" s="42"/>
    </row>
    <row r="536" spans="3:12">
      <c r="C536" s="151"/>
      <c r="D536" s="19"/>
      <c r="E536" s="42"/>
      <c r="F536" s="42"/>
      <c r="G536" s="42"/>
      <c r="H536" s="42"/>
      <c r="I536" s="42"/>
      <c r="J536" s="42"/>
      <c r="K536" s="42"/>
      <c r="L536" s="42"/>
    </row>
    <row r="537" spans="3:12">
      <c r="C537" s="151"/>
      <c r="D537" s="19"/>
      <c r="E537" s="42"/>
      <c r="F537" s="42"/>
      <c r="G537" s="42"/>
      <c r="H537" s="42"/>
      <c r="I537" s="42"/>
      <c r="J537" s="42"/>
      <c r="K537" s="42"/>
      <c r="L537" s="42"/>
    </row>
    <row r="538" spans="3:12">
      <c r="C538" s="151"/>
      <c r="D538" s="19"/>
      <c r="E538" s="42"/>
      <c r="F538" s="42"/>
      <c r="G538" s="42"/>
      <c r="H538" s="42"/>
      <c r="I538" s="42"/>
      <c r="J538" s="42"/>
      <c r="K538" s="42"/>
      <c r="L538" s="42"/>
    </row>
    <row r="539" spans="3:12">
      <c r="C539" s="151"/>
      <c r="D539" s="19"/>
      <c r="E539" s="42"/>
      <c r="F539" s="42"/>
      <c r="G539" s="42"/>
      <c r="H539" s="42"/>
      <c r="I539" s="42"/>
      <c r="J539" s="42"/>
      <c r="K539" s="42"/>
      <c r="L539" s="42"/>
    </row>
    <row r="540" spans="3:12">
      <c r="C540" s="151"/>
      <c r="D540" s="19"/>
      <c r="E540" s="42"/>
      <c r="F540" s="42"/>
      <c r="G540" s="42"/>
      <c r="H540" s="42"/>
      <c r="I540" s="42"/>
      <c r="J540" s="42"/>
      <c r="K540" s="42"/>
      <c r="L540" s="42"/>
    </row>
    <row r="541" spans="3:12">
      <c r="C541" s="151"/>
      <c r="D541" s="19"/>
      <c r="E541" s="42"/>
      <c r="F541" s="42"/>
      <c r="G541" s="42"/>
      <c r="H541" s="42"/>
      <c r="I541" s="42"/>
      <c r="J541" s="42"/>
      <c r="K541" s="42"/>
      <c r="L541" s="42"/>
    </row>
    <row r="542" spans="3:12">
      <c r="C542" s="151"/>
      <c r="D542" s="19"/>
      <c r="E542" s="42"/>
      <c r="F542" s="42"/>
      <c r="G542" s="42"/>
      <c r="H542" s="42"/>
      <c r="I542" s="42"/>
      <c r="J542" s="42"/>
      <c r="K542" s="42"/>
      <c r="L542" s="42"/>
    </row>
    <row r="543" spans="3:12">
      <c r="C543" s="151"/>
      <c r="D543" s="19"/>
      <c r="E543" s="42"/>
      <c r="F543" s="42"/>
      <c r="G543" s="42"/>
      <c r="H543" s="42"/>
      <c r="I543" s="42"/>
      <c r="J543" s="42"/>
      <c r="K543" s="42"/>
      <c r="L543" s="42"/>
    </row>
    <row r="544" spans="3:12">
      <c r="C544" s="151"/>
      <c r="D544" s="19"/>
      <c r="E544" s="42"/>
      <c r="F544" s="42"/>
      <c r="G544" s="42"/>
      <c r="H544" s="42"/>
      <c r="I544" s="42"/>
      <c r="J544" s="42"/>
      <c r="K544" s="42"/>
      <c r="L544" s="42"/>
    </row>
    <row r="545" spans="3:12">
      <c r="C545" s="151"/>
      <c r="D545" s="19"/>
      <c r="E545" s="42"/>
      <c r="F545" s="42"/>
      <c r="G545" s="42"/>
      <c r="H545" s="42"/>
      <c r="I545" s="42"/>
      <c r="J545" s="42"/>
      <c r="K545" s="42"/>
      <c r="L545" s="42"/>
    </row>
    <row r="546" spans="3:12">
      <c r="C546" s="151"/>
      <c r="D546" s="19"/>
      <c r="E546" s="42"/>
      <c r="F546" s="42"/>
      <c r="G546" s="42"/>
      <c r="H546" s="42"/>
      <c r="I546" s="42"/>
      <c r="J546" s="42"/>
      <c r="K546" s="42"/>
      <c r="L546" s="42"/>
    </row>
    <row r="547" spans="3:12">
      <c r="C547" s="151"/>
      <c r="D547" s="19"/>
      <c r="E547" s="42"/>
      <c r="F547" s="42"/>
      <c r="G547" s="42"/>
      <c r="H547" s="42"/>
      <c r="I547" s="42"/>
      <c r="J547" s="42"/>
      <c r="K547" s="42"/>
      <c r="L547" s="42"/>
    </row>
    <row r="548" spans="3:12">
      <c r="C548" s="151"/>
      <c r="D548" s="19"/>
      <c r="E548" s="42"/>
      <c r="F548" s="42"/>
      <c r="G548" s="42"/>
      <c r="H548" s="42"/>
      <c r="I548" s="42"/>
      <c r="J548" s="42"/>
      <c r="K548" s="42"/>
      <c r="L548" s="42"/>
    </row>
    <row r="549" spans="3:12">
      <c r="C549" s="151"/>
      <c r="D549" s="19"/>
      <c r="E549" s="42"/>
      <c r="F549" s="42"/>
      <c r="G549" s="42"/>
      <c r="H549" s="42"/>
      <c r="I549" s="42"/>
      <c r="J549" s="42"/>
      <c r="K549" s="42"/>
      <c r="L549" s="42"/>
    </row>
    <row r="550" spans="3:12">
      <c r="C550" s="151"/>
      <c r="D550" s="19"/>
      <c r="E550" s="42"/>
      <c r="F550" s="42"/>
      <c r="G550" s="42"/>
      <c r="H550" s="42"/>
      <c r="I550" s="42"/>
      <c r="J550" s="42"/>
      <c r="K550" s="42"/>
      <c r="L550" s="42"/>
    </row>
    <row r="551" spans="3:12">
      <c r="C551" s="151"/>
      <c r="D551" s="19"/>
      <c r="E551" s="42"/>
      <c r="F551" s="42"/>
      <c r="G551" s="42"/>
      <c r="H551" s="42"/>
      <c r="I551" s="42"/>
      <c r="J551" s="42"/>
      <c r="K551" s="42"/>
      <c r="L551" s="42"/>
    </row>
    <row r="552" spans="3:12">
      <c r="C552" s="151"/>
      <c r="D552" s="19"/>
      <c r="E552" s="42"/>
      <c r="F552" s="42"/>
      <c r="G552" s="42"/>
      <c r="H552" s="42"/>
      <c r="I552" s="42"/>
      <c r="J552" s="42"/>
      <c r="K552" s="42"/>
      <c r="L552" s="42"/>
    </row>
    <row r="553" spans="3:12">
      <c r="C553" s="151"/>
      <c r="D553" s="19"/>
      <c r="E553" s="42"/>
      <c r="F553" s="42"/>
      <c r="G553" s="42"/>
      <c r="H553" s="42"/>
      <c r="I553" s="42"/>
      <c r="J553" s="42"/>
      <c r="K553" s="42"/>
      <c r="L553" s="42"/>
    </row>
    <row r="554" spans="3:12">
      <c r="C554" s="151"/>
      <c r="D554" s="19"/>
      <c r="E554" s="42"/>
      <c r="F554" s="42"/>
      <c r="G554" s="42"/>
      <c r="H554" s="42"/>
      <c r="I554" s="42"/>
      <c r="J554" s="42"/>
      <c r="K554" s="42"/>
      <c r="L554" s="42"/>
    </row>
    <row r="555" spans="3:12">
      <c r="C555" s="151"/>
      <c r="D555" s="19"/>
      <c r="E555" s="42"/>
      <c r="F555" s="42"/>
      <c r="G555" s="42"/>
      <c r="H555" s="42"/>
      <c r="I555" s="42"/>
      <c r="J555" s="42"/>
      <c r="K555" s="42"/>
      <c r="L555" s="42"/>
    </row>
    <row r="556" spans="3:12">
      <c r="C556" s="151"/>
      <c r="D556" s="19"/>
      <c r="E556" s="42"/>
      <c r="F556" s="42"/>
      <c r="G556" s="42"/>
      <c r="H556" s="42"/>
      <c r="I556" s="42"/>
      <c r="J556" s="42"/>
      <c r="K556" s="42"/>
      <c r="L556" s="42"/>
    </row>
    <row r="557" spans="3:12">
      <c r="C557" s="151"/>
      <c r="D557" s="19"/>
      <c r="E557" s="42"/>
      <c r="F557" s="42"/>
      <c r="G557" s="42"/>
      <c r="H557" s="42"/>
      <c r="I557" s="42"/>
      <c r="J557" s="42"/>
      <c r="K557" s="42"/>
      <c r="L557" s="42"/>
    </row>
    <row r="558" spans="3:12">
      <c r="C558" s="151"/>
      <c r="D558" s="19"/>
      <c r="E558" s="42"/>
      <c r="F558" s="42"/>
      <c r="G558" s="42"/>
      <c r="H558" s="42"/>
      <c r="I558" s="42"/>
      <c r="J558" s="42"/>
      <c r="K558" s="42"/>
      <c r="L558" s="42"/>
    </row>
    <row r="559" spans="3:12">
      <c r="C559" s="151"/>
      <c r="D559" s="19"/>
      <c r="E559" s="42"/>
      <c r="F559" s="42"/>
      <c r="G559" s="42"/>
      <c r="H559" s="42"/>
      <c r="I559" s="42"/>
      <c r="J559" s="42"/>
      <c r="K559" s="42"/>
      <c r="L559" s="42"/>
    </row>
    <row r="560" spans="3:12">
      <c r="C560" s="151"/>
      <c r="D560" s="19"/>
      <c r="E560" s="42"/>
      <c r="F560" s="42"/>
      <c r="G560" s="42"/>
      <c r="H560" s="42"/>
      <c r="I560" s="42"/>
      <c r="J560" s="42"/>
      <c r="K560" s="42"/>
      <c r="L560" s="42"/>
    </row>
    <row r="561" spans="3:12">
      <c r="C561" s="151"/>
      <c r="D561" s="19"/>
      <c r="E561" s="42"/>
      <c r="F561" s="42"/>
      <c r="G561" s="42"/>
      <c r="H561" s="42"/>
      <c r="I561" s="42"/>
      <c r="J561" s="42"/>
      <c r="K561" s="42"/>
      <c r="L561" s="42"/>
    </row>
    <row r="562" spans="3:12">
      <c r="C562" s="151"/>
      <c r="D562" s="19"/>
      <c r="E562" s="42"/>
      <c r="F562" s="42"/>
      <c r="G562" s="42"/>
      <c r="H562" s="42"/>
      <c r="I562" s="42"/>
      <c r="J562" s="42"/>
      <c r="K562" s="42"/>
      <c r="L562" s="42"/>
    </row>
    <row r="563" spans="3:12">
      <c r="C563" s="151"/>
      <c r="D563" s="19"/>
      <c r="E563" s="42"/>
      <c r="F563" s="42"/>
      <c r="G563" s="42"/>
      <c r="H563" s="42"/>
      <c r="I563" s="42"/>
      <c r="J563" s="42"/>
      <c r="K563" s="42"/>
      <c r="L563" s="42"/>
    </row>
    <row r="564" spans="3:12">
      <c r="C564" s="151"/>
      <c r="D564" s="19"/>
      <c r="E564" s="42"/>
      <c r="F564" s="42"/>
      <c r="G564" s="42"/>
      <c r="H564" s="42"/>
      <c r="I564" s="42"/>
      <c r="J564" s="42"/>
      <c r="K564" s="42"/>
      <c r="L564" s="42"/>
    </row>
    <row r="565" spans="3:12">
      <c r="C565" s="151"/>
      <c r="D565" s="19"/>
      <c r="E565" s="42"/>
      <c r="F565" s="42"/>
      <c r="G565" s="42"/>
      <c r="H565" s="42"/>
      <c r="I565" s="42"/>
      <c r="J565" s="42"/>
      <c r="K565" s="42"/>
      <c r="L565" s="42"/>
    </row>
    <row r="566" spans="3:12">
      <c r="C566" s="151"/>
      <c r="D566" s="19"/>
      <c r="E566" s="42"/>
      <c r="F566" s="42"/>
      <c r="G566" s="42"/>
      <c r="H566" s="42"/>
      <c r="I566" s="42"/>
      <c r="J566" s="42"/>
      <c r="K566" s="42"/>
      <c r="L566" s="42"/>
    </row>
    <row r="567" spans="3:12">
      <c r="C567" s="151"/>
      <c r="D567" s="19"/>
      <c r="E567" s="42"/>
      <c r="F567" s="42"/>
      <c r="G567" s="42"/>
      <c r="H567" s="42"/>
      <c r="I567" s="42"/>
      <c r="J567" s="42"/>
      <c r="K567" s="42"/>
      <c r="L567" s="42"/>
    </row>
    <row r="568" spans="3:12">
      <c r="C568" s="151"/>
      <c r="D568" s="19"/>
      <c r="E568" s="42"/>
      <c r="F568" s="42"/>
      <c r="G568" s="42"/>
      <c r="H568" s="42"/>
      <c r="I568" s="42"/>
      <c r="J568" s="42"/>
      <c r="K568" s="42"/>
      <c r="L568" s="42"/>
    </row>
    <row r="569" spans="3:12">
      <c r="C569" s="151"/>
      <c r="D569" s="19"/>
      <c r="E569" s="42"/>
      <c r="F569" s="42"/>
      <c r="G569" s="42"/>
      <c r="H569" s="42"/>
      <c r="I569" s="42"/>
      <c r="J569" s="42"/>
      <c r="K569" s="42"/>
      <c r="L569" s="42"/>
    </row>
    <row r="570" spans="3:12">
      <c r="C570" s="151"/>
      <c r="D570" s="19"/>
      <c r="E570" s="42"/>
      <c r="F570" s="42"/>
      <c r="G570" s="42"/>
      <c r="H570" s="42"/>
      <c r="I570" s="42"/>
      <c r="J570" s="42"/>
      <c r="K570" s="42"/>
      <c r="L570" s="42"/>
    </row>
    <row r="571" spans="3:12">
      <c r="C571" s="151"/>
      <c r="D571" s="19"/>
      <c r="E571" s="42"/>
      <c r="F571" s="42"/>
      <c r="G571" s="42"/>
      <c r="H571" s="42"/>
      <c r="I571" s="42"/>
      <c r="J571" s="42"/>
      <c r="K571" s="42"/>
      <c r="L571" s="42"/>
    </row>
    <row r="572" spans="3:12">
      <c r="C572" s="151"/>
      <c r="D572" s="19"/>
      <c r="E572" s="42"/>
      <c r="F572" s="42"/>
      <c r="G572" s="42"/>
      <c r="H572" s="42"/>
      <c r="I572" s="42"/>
      <c r="J572" s="42"/>
      <c r="K572" s="42"/>
      <c r="L572" s="42"/>
    </row>
    <row r="573" spans="3:12">
      <c r="C573" s="151"/>
      <c r="D573" s="19"/>
      <c r="E573" s="42"/>
      <c r="F573" s="42"/>
      <c r="G573" s="42"/>
      <c r="H573" s="42"/>
      <c r="I573" s="42"/>
      <c r="J573" s="42"/>
      <c r="K573" s="42"/>
      <c r="L573" s="42"/>
    </row>
    <row r="574" spans="3:12">
      <c r="C574" s="151"/>
      <c r="D574" s="19"/>
      <c r="E574" s="42"/>
      <c r="F574" s="42"/>
      <c r="G574" s="42"/>
      <c r="H574" s="42"/>
      <c r="I574" s="42"/>
      <c r="J574" s="42"/>
      <c r="K574" s="42"/>
      <c r="L574" s="42"/>
    </row>
    <row r="575" spans="3:12">
      <c r="C575" s="151"/>
      <c r="D575" s="19"/>
      <c r="E575" s="42"/>
      <c r="F575" s="42"/>
      <c r="G575" s="42"/>
      <c r="H575" s="42"/>
      <c r="I575" s="42"/>
      <c r="J575" s="42"/>
      <c r="K575" s="42"/>
      <c r="L575" s="42"/>
    </row>
    <row r="576" spans="3:12">
      <c r="C576" s="151"/>
      <c r="D576" s="19"/>
      <c r="E576" s="42"/>
      <c r="F576" s="42"/>
      <c r="G576" s="42"/>
      <c r="H576" s="42"/>
      <c r="I576" s="42"/>
      <c r="J576" s="42"/>
      <c r="K576" s="42"/>
      <c r="L576" s="42"/>
    </row>
    <row r="577" spans="3:12">
      <c r="C577" s="151"/>
      <c r="D577" s="19"/>
      <c r="E577" s="42"/>
      <c r="F577" s="42"/>
      <c r="G577" s="42"/>
      <c r="H577" s="42"/>
      <c r="I577" s="42"/>
      <c r="J577" s="42"/>
      <c r="K577" s="42"/>
      <c r="L577" s="42"/>
    </row>
    <row r="578" spans="3:12">
      <c r="C578" s="151"/>
      <c r="D578" s="19"/>
      <c r="E578" s="42"/>
      <c r="F578" s="42"/>
      <c r="G578" s="42"/>
      <c r="H578" s="42"/>
      <c r="I578" s="42"/>
      <c r="J578" s="42"/>
      <c r="K578" s="42"/>
      <c r="L578" s="42"/>
    </row>
    <row r="579" spans="3:12">
      <c r="C579" s="151"/>
      <c r="D579" s="19"/>
      <c r="E579" s="42"/>
      <c r="F579" s="42"/>
      <c r="G579" s="42"/>
      <c r="H579" s="42"/>
      <c r="I579" s="42"/>
      <c r="J579" s="42"/>
      <c r="K579" s="42"/>
      <c r="L579" s="42"/>
    </row>
    <row r="580" spans="3:12">
      <c r="C580" s="151"/>
      <c r="D580" s="19"/>
      <c r="E580" s="42"/>
      <c r="F580" s="42"/>
      <c r="G580" s="42"/>
      <c r="H580" s="42"/>
      <c r="I580" s="42"/>
      <c r="J580" s="42"/>
      <c r="K580" s="42"/>
      <c r="L580" s="42"/>
    </row>
    <row r="581" spans="3:12">
      <c r="C581" s="151"/>
      <c r="D581" s="19"/>
      <c r="E581" s="42"/>
      <c r="F581" s="42"/>
      <c r="G581" s="42"/>
      <c r="H581" s="42"/>
      <c r="I581" s="42"/>
      <c r="J581" s="42"/>
      <c r="K581" s="42"/>
      <c r="L581" s="42"/>
    </row>
    <row r="582" spans="3:12">
      <c r="C582" s="151"/>
      <c r="D582" s="19"/>
      <c r="E582" s="42"/>
      <c r="F582" s="42"/>
      <c r="G582" s="42"/>
      <c r="H582" s="42"/>
      <c r="I582" s="42"/>
      <c r="J582" s="42"/>
      <c r="K582" s="42"/>
      <c r="L582" s="42"/>
    </row>
    <row r="583" spans="3:12">
      <c r="C583" s="151"/>
      <c r="D583" s="19"/>
      <c r="E583" s="42"/>
      <c r="F583" s="42"/>
      <c r="G583" s="42"/>
      <c r="H583" s="42"/>
      <c r="I583" s="42"/>
      <c r="J583" s="42"/>
      <c r="K583" s="42"/>
      <c r="L583" s="42"/>
    </row>
    <row r="584" spans="3:12">
      <c r="C584" s="151"/>
      <c r="D584" s="19"/>
      <c r="E584" s="42"/>
      <c r="F584" s="42"/>
      <c r="G584" s="42"/>
      <c r="H584" s="42"/>
      <c r="I584" s="42"/>
      <c r="J584" s="42"/>
      <c r="K584" s="42"/>
      <c r="L584" s="42"/>
    </row>
    <row r="585" spans="3:12">
      <c r="C585" s="151"/>
      <c r="D585" s="19"/>
      <c r="E585" s="42"/>
      <c r="F585" s="42"/>
      <c r="G585" s="42"/>
      <c r="H585" s="42"/>
      <c r="I585" s="42"/>
      <c r="J585" s="42"/>
      <c r="K585" s="42"/>
      <c r="L585" s="42"/>
    </row>
    <row r="586" spans="3:12">
      <c r="C586" s="151"/>
      <c r="D586" s="19"/>
      <c r="E586" s="42"/>
      <c r="F586" s="42"/>
      <c r="G586" s="42"/>
      <c r="H586" s="42"/>
      <c r="I586" s="42"/>
      <c r="J586" s="42"/>
      <c r="K586" s="42"/>
      <c r="L586" s="42"/>
    </row>
    <row r="587" spans="3:12">
      <c r="C587" s="151"/>
      <c r="D587" s="19"/>
      <c r="E587" s="42"/>
      <c r="F587" s="42"/>
      <c r="G587" s="42"/>
      <c r="H587" s="42"/>
      <c r="I587" s="42"/>
      <c r="J587" s="42"/>
      <c r="K587" s="42"/>
      <c r="L587" s="42"/>
    </row>
    <row r="588" spans="3:12">
      <c r="C588" s="151"/>
      <c r="D588" s="19"/>
      <c r="E588" s="42"/>
      <c r="F588" s="42"/>
      <c r="G588" s="42"/>
      <c r="H588" s="42"/>
      <c r="I588" s="42"/>
      <c r="J588" s="42"/>
      <c r="K588" s="42"/>
      <c r="L588" s="42"/>
    </row>
    <row r="589" spans="3:12">
      <c r="C589" s="151"/>
      <c r="D589" s="19"/>
      <c r="E589" s="42"/>
      <c r="F589" s="42"/>
      <c r="G589" s="42"/>
      <c r="H589" s="42"/>
      <c r="I589" s="42"/>
      <c r="J589" s="42"/>
      <c r="K589" s="42"/>
      <c r="L589" s="42"/>
    </row>
    <row r="590" spans="3:12">
      <c r="C590" s="151"/>
      <c r="D590" s="19"/>
      <c r="E590" s="42"/>
      <c r="F590" s="42"/>
      <c r="G590" s="42"/>
      <c r="H590" s="42"/>
      <c r="I590" s="42"/>
      <c r="J590" s="42"/>
      <c r="K590" s="42"/>
      <c r="L590" s="42"/>
    </row>
    <row r="591" spans="3:12">
      <c r="C591" s="151"/>
      <c r="D591" s="19"/>
      <c r="E591" s="42"/>
      <c r="F591" s="42"/>
      <c r="G591" s="42"/>
      <c r="H591" s="42"/>
      <c r="I591" s="42"/>
      <c r="J591" s="42"/>
      <c r="K591" s="42"/>
      <c r="L591" s="42"/>
    </row>
    <row r="592" spans="3:12">
      <c r="C592" s="151"/>
      <c r="D592" s="19"/>
      <c r="E592" s="42"/>
      <c r="F592" s="42"/>
      <c r="G592" s="42"/>
      <c r="H592" s="42"/>
      <c r="I592" s="42"/>
      <c r="J592" s="42"/>
      <c r="K592" s="42"/>
      <c r="L592" s="42"/>
    </row>
    <row r="593" spans="3:12">
      <c r="C593" s="151"/>
      <c r="D593" s="19"/>
      <c r="E593" s="42"/>
      <c r="F593" s="42"/>
      <c r="G593" s="42"/>
      <c r="H593" s="42"/>
      <c r="I593" s="42"/>
      <c r="J593" s="42"/>
      <c r="K593" s="42"/>
      <c r="L593" s="42"/>
    </row>
    <row r="594" spans="3:12">
      <c r="C594" s="151"/>
      <c r="D594" s="19"/>
      <c r="E594" s="42"/>
      <c r="F594" s="42"/>
      <c r="G594" s="42"/>
      <c r="H594" s="42"/>
      <c r="I594" s="42"/>
      <c r="J594" s="42"/>
      <c r="K594" s="42"/>
      <c r="L594" s="42"/>
    </row>
    <row r="595" spans="3:12">
      <c r="C595" s="151"/>
      <c r="D595" s="19"/>
      <c r="E595" s="42"/>
      <c r="F595" s="42"/>
      <c r="G595" s="42"/>
      <c r="H595" s="42"/>
      <c r="I595" s="42"/>
      <c r="J595" s="42"/>
      <c r="K595" s="42"/>
      <c r="L595" s="42"/>
    </row>
    <row r="596" spans="3:12">
      <c r="C596" s="151"/>
      <c r="D596" s="19"/>
      <c r="E596" s="42"/>
      <c r="F596" s="42"/>
      <c r="G596" s="42"/>
      <c r="H596" s="42"/>
      <c r="I596" s="42"/>
      <c r="J596" s="42"/>
      <c r="K596" s="42"/>
      <c r="L596" s="42"/>
    </row>
    <row r="597" spans="3:12">
      <c r="C597" s="151"/>
      <c r="D597" s="19"/>
      <c r="E597" s="42"/>
      <c r="F597" s="42"/>
      <c r="G597" s="42"/>
      <c r="H597" s="42"/>
      <c r="I597" s="42"/>
      <c r="J597" s="42"/>
      <c r="K597" s="42"/>
      <c r="L597" s="42"/>
    </row>
    <row r="598" spans="3:12">
      <c r="C598" s="151"/>
      <c r="D598" s="19"/>
      <c r="E598" s="42"/>
      <c r="F598" s="42"/>
      <c r="G598" s="42"/>
      <c r="H598" s="42"/>
      <c r="I598" s="42"/>
      <c r="J598" s="42"/>
      <c r="K598" s="42"/>
      <c r="L598" s="42"/>
    </row>
    <row r="599" spans="3:12">
      <c r="C599" s="151"/>
      <c r="D599" s="19"/>
      <c r="E599" s="42"/>
      <c r="F599" s="42"/>
      <c r="G599" s="42"/>
      <c r="H599" s="42"/>
      <c r="I599" s="42"/>
      <c r="J599" s="42"/>
      <c r="K599" s="42"/>
      <c r="L599" s="42"/>
    </row>
    <row r="600" spans="3:12">
      <c r="C600" s="151"/>
      <c r="D600" s="19"/>
      <c r="E600" s="42"/>
      <c r="F600" s="42"/>
      <c r="G600" s="42"/>
      <c r="H600" s="42"/>
      <c r="I600" s="42"/>
      <c r="J600" s="42"/>
      <c r="K600" s="42"/>
      <c r="L600" s="42"/>
    </row>
    <row r="601" spans="3:12">
      <c r="C601" s="151"/>
      <c r="D601" s="19"/>
      <c r="E601" s="42"/>
      <c r="F601" s="42"/>
      <c r="G601" s="42"/>
      <c r="H601" s="42"/>
      <c r="I601" s="42"/>
      <c r="J601" s="42"/>
      <c r="K601" s="42"/>
      <c r="L601" s="42"/>
    </row>
    <row r="602" spans="3:12">
      <c r="C602" s="151"/>
      <c r="D602" s="19"/>
      <c r="E602" s="42"/>
      <c r="F602" s="42"/>
      <c r="G602" s="42"/>
      <c r="H602" s="42"/>
      <c r="I602" s="42"/>
      <c r="J602" s="42"/>
      <c r="K602" s="42"/>
      <c r="L602" s="42"/>
    </row>
    <row r="603" spans="3:12">
      <c r="C603" s="151"/>
      <c r="D603" s="19"/>
      <c r="E603" s="42"/>
      <c r="F603" s="42"/>
      <c r="G603" s="42"/>
      <c r="H603" s="42"/>
      <c r="I603" s="42"/>
      <c r="J603" s="42"/>
      <c r="K603" s="42"/>
      <c r="L603" s="42"/>
    </row>
    <row r="604" spans="3:12">
      <c r="C604" s="151"/>
      <c r="D604" s="19"/>
      <c r="E604" s="42"/>
      <c r="F604" s="42"/>
      <c r="G604" s="42"/>
      <c r="H604" s="42"/>
      <c r="I604" s="42"/>
      <c r="J604" s="42"/>
      <c r="K604" s="42"/>
      <c r="L604" s="42"/>
    </row>
    <row r="605" spans="3:12">
      <c r="C605" s="151"/>
      <c r="D605" s="19"/>
      <c r="E605" s="42"/>
      <c r="F605" s="42"/>
      <c r="G605" s="42"/>
      <c r="H605" s="42"/>
      <c r="I605" s="42"/>
      <c r="J605" s="42"/>
      <c r="K605" s="42"/>
      <c r="L605" s="42"/>
    </row>
    <row r="606" spans="3:12">
      <c r="C606" s="151"/>
      <c r="D606" s="19"/>
      <c r="E606" s="42"/>
      <c r="F606" s="42"/>
      <c r="G606" s="42"/>
      <c r="H606" s="42"/>
      <c r="I606" s="42"/>
      <c r="J606" s="42"/>
      <c r="K606" s="42"/>
      <c r="L606" s="42"/>
    </row>
    <row r="607" spans="3:12">
      <c r="C607" s="151"/>
      <c r="D607" s="19"/>
      <c r="E607" s="42"/>
      <c r="F607" s="42"/>
      <c r="G607" s="42"/>
      <c r="H607" s="42"/>
      <c r="I607" s="42"/>
      <c r="J607" s="42"/>
      <c r="K607" s="42"/>
      <c r="L607" s="42"/>
    </row>
    <row r="608" spans="3:12">
      <c r="C608" s="151"/>
      <c r="D608" s="19"/>
      <c r="E608" s="42"/>
      <c r="F608" s="42"/>
      <c r="G608" s="42"/>
      <c r="H608" s="42"/>
      <c r="I608" s="42"/>
      <c r="J608" s="42"/>
      <c r="K608" s="42"/>
      <c r="L608" s="42"/>
    </row>
    <row r="609" spans="3:12">
      <c r="C609" s="151"/>
      <c r="D609" s="19"/>
      <c r="E609" s="42"/>
      <c r="F609" s="42"/>
      <c r="G609" s="42"/>
      <c r="H609" s="42"/>
      <c r="I609" s="42"/>
      <c r="J609" s="42"/>
      <c r="K609" s="42"/>
      <c r="L609" s="42"/>
    </row>
    <row r="610" spans="3:12">
      <c r="C610" s="151"/>
      <c r="D610" s="19"/>
      <c r="E610" s="42"/>
      <c r="F610" s="42"/>
      <c r="G610" s="42"/>
      <c r="H610" s="42"/>
      <c r="I610" s="42"/>
      <c r="J610" s="42"/>
      <c r="K610" s="42"/>
      <c r="L610" s="42"/>
    </row>
    <row r="611" spans="3:12">
      <c r="C611" s="151"/>
      <c r="D611" s="19"/>
      <c r="E611" s="42"/>
      <c r="F611" s="42"/>
      <c r="G611" s="42"/>
      <c r="H611" s="42"/>
      <c r="I611" s="42"/>
      <c r="J611" s="42"/>
      <c r="K611" s="42"/>
      <c r="L611" s="42"/>
    </row>
    <row r="612" spans="3:12">
      <c r="C612" s="151"/>
      <c r="D612" s="19"/>
      <c r="E612" s="42"/>
      <c r="F612" s="42"/>
      <c r="G612" s="42"/>
      <c r="H612" s="42"/>
      <c r="I612" s="42"/>
      <c r="J612" s="42"/>
      <c r="K612" s="42"/>
      <c r="L612" s="42"/>
    </row>
    <row r="613" spans="3:12">
      <c r="C613" s="151"/>
      <c r="D613" s="19"/>
      <c r="E613" s="42"/>
      <c r="F613" s="42"/>
      <c r="G613" s="42"/>
      <c r="H613" s="42"/>
      <c r="I613" s="42"/>
      <c r="J613" s="42"/>
      <c r="K613" s="42"/>
      <c r="L613" s="42"/>
    </row>
    <row r="614" spans="3:12">
      <c r="C614" s="151"/>
      <c r="D614" s="19"/>
      <c r="E614" s="42"/>
      <c r="F614" s="42"/>
      <c r="G614" s="42"/>
      <c r="H614" s="42"/>
      <c r="I614" s="42"/>
      <c r="J614" s="42"/>
      <c r="K614" s="42"/>
      <c r="L614" s="42"/>
    </row>
    <row r="615" spans="3:12">
      <c r="C615" s="151"/>
      <c r="D615" s="19"/>
      <c r="E615" s="42"/>
      <c r="F615" s="42"/>
      <c r="G615" s="42"/>
      <c r="H615" s="42"/>
      <c r="I615" s="42"/>
      <c r="J615" s="42"/>
      <c r="K615" s="42"/>
      <c r="L615" s="42"/>
    </row>
    <row r="616" spans="3:12">
      <c r="C616" s="151"/>
      <c r="D616" s="19"/>
      <c r="E616" s="42"/>
      <c r="F616" s="42"/>
      <c r="G616" s="42"/>
      <c r="H616" s="42"/>
      <c r="I616" s="42"/>
      <c r="J616" s="42"/>
      <c r="K616" s="42"/>
      <c r="L616" s="42"/>
    </row>
    <row r="617" spans="3:12">
      <c r="C617" s="151"/>
      <c r="D617" s="19"/>
      <c r="E617" s="42"/>
      <c r="F617" s="42"/>
      <c r="G617" s="42"/>
      <c r="H617" s="42"/>
      <c r="I617" s="42"/>
      <c r="J617" s="42"/>
      <c r="K617" s="42"/>
      <c r="L617" s="42"/>
    </row>
    <row r="618" spans="3:12">
      <c r="C618" s="151"/>
      <c r="D618" s="19"/>
      <c r="E618" s="42"/>
      <c r="F618" s="42"/>
      <c r="G618" s="42"/>
      <c r="H618" s="42"/>
      <c r="I618" s="42"/>
      <c r="J618" s="42"/>
      <c r="K618" s="42"/>
      <c r="L618" s="42"/>
    </row>
    <row r="619" spans="3:12">
      <c r="C619" s="151"/>
      <c r="D619" s="19"/>
      <c r="E619" s="42"/>
      <c r="F619" s="42"/>
      <c r="G619" s="42"/>
      <c r="H619" s="42"/>
      <c r="I619" s="42"/>
      <c r="J619" s="42"/>
      <c r="K619" s="42"/>
      <c r="L619" s="42"/>
    </row>
    <row r="620" spans="3:12">
      <c r="C620" s="151"/>
      <c r="D620" s="19"/>
      <c r="E620" s="42"/>
      <c r="F620" s="42"/>
      <c r="G620" s="42"/>
      <c r="H620" s="42"/>
      <c r="I620" s="42"/>
      <c r="J620" s="42"/>
      <c r="K620" s="42"/>
      <c r="L620" s="42"/>
    </row>
    <row r="621" spans="3:12">
      <c r="C621" s="151"/>
      <c r="D621" s="19"/>
      <c r="E621" s="42"/>
      <c r="F621" s="42"/>
      <c r="G621" s="42"/>
      <c r="H621" s="42"/>
      <c r="I621" s="42"/>
      <c r="J621" s="42"/>
      <c r="K621" s="42"/>
      <c r="L621" s="42"/>
    </row>
    <row r="622" spans="3:12">
      <c r="C622" s="151"/>
      <c r="D622" s="19"/>
      <c r="E622" s="42"/>
      <c r="F622" s="42"/>
      <c r="G622" s="42"/>
      <c r="H622" s="42"/>
      <c r="I622" s="42"/>
      <c r="J622" s="42"/>
      <c r="K622" s="42"/>
      <c r="L622" s="42"/>
    </row>
    <row r="623" spans="3:12">
      <c r="C623" s="151"/>
      <c r="D623" s="19"/>
      <c r="E623" s="42"/>
      <c r="F623" s="42"/>
      <c r="G623" s="42"/>
      <c r="H623" s="42"/>
      <c r="I623" s="42"/>
      <c r="J623" s="42"/>
      <c r="K623" s="42"/>
      <c r="L623" s="42"/>
    </row>
    <row r="624" spans="3:12">
      <c r="C624" s="151"/>
      <c r="D624" s="19"/>
      <c r="E624" s="42"/>
      <c r="F624" s="42"/>
      <c r="G624" s="42"/>
      <c r="H624" s="42"/>
      <c r="I624" s="42"/>
      <c r="J624" s="42"/>
      <c r="K624" s="42"/>
      <c r="L624" s="42"/>
    </row>
    <row r="625" spans="3:12">
      <c r="C625" s="151"/>
      <c r="D625" s="19"/>
      <c r="E625" s="42"/>
      <c r="F625" s="42"/>
      <c r="G625" s="42"/>
      <c r="H625" s="42"/>
      <c r="I625" s="42"/>
      <c r="J625" s="42"/>
      <c r="K625" s="42"/>
      <c r="L625" s="42"/>
    </row>
    <row r="626" spans="3:12">
      <c r="C626" s="151"/>
      <c r="D626" s="19"/>
      <c r="E626" s="42"/>
      <c r="F626" s="42"/>
      <c r="G626" s="42"/>
      <c r="H626" s="42"/>
      <c r="I626" s="42"/>
      <c r="J626" s="42"/>
      <c r="K626" s="42"/>
      <c r="L626" s="42"/>
    </row>
    <row r="627" spans="3:12">
      <c r="C627" s="151"/>
      <c r="D627" s="19"/>
      <c r="E627" s="42"/>
      <c r="F627" s="42"/>
      <c r="G627" s="42"/>
      <c r="H627" s="42"/>
      <c r="I627" s="42"/>
      <c r="J627" s="42"/>
      <c r="K627" s="42"/>
      <c r="L627" s="42"/>
    </row>
    <row r="628" spans="3:12">
      <c r="C628" s="151"/>
      <c r="D628" s="19"/>
      <c r="E628" s="42"/>
      <c r="F628" s="42"/>
      <c r="G628" s="42"/>
      <c r="H628" s="42"/>
      <c r="I628" s="42"/>
      <c r="J628" s="42"/>
      <c r="K628" s="42"/>
      <c r="L628" s="42"/>
    </row>
    <row r="629" spans="3:12">
      <c r="C629" s="151"/>
      <c r="D629" s="19"/>
      <c r="E629" s="42"/>
      <c r="F629" s="42"/>
      <c r="G629" s="42"/>
      <c r="H629" s="42"/>
      <c r="I629" s="42"/>
      <c r="J629" s="42"/>
      <c r="K629" s="42"/>
      <c r="L629" s="42"/>
    </row>
    <row r="630" spans="3:12">
      <c r="C630" s="151"/>
      <c r="D630" s="19"/>
      <c r="E630" s="42"/>
      <c r="F630" s="42"/>
      <c r="G630" s="42"/>
      <c r="H630" s="42"/>
      <c r="I630" s="42"/>
      <c r="J630" s="42"/>
      <c r="K630" s="42"/>
      <c r="L630" s="42"/>
    </row>
    <row r="631" spans="3:12">
      <c r="C631" s="151"/>
      <c r="D631" s="19"/>
      <c r="E631" s="42"/>
      <c r="F631" s="42"/>
      <c r="G631" s="42"/>
      <c r="H631" s="42"/>
      <c r="I631" s="42"/>
      <c r="J631" s="42"/>
      <c r="K631" s="42"/>
      <c r="L631" s="42"/>
    </row>
    <row r="632" spans="3:12">
      <c r="C632" s="151"/>
      <c r="D632" s="19"/>
      <c r="E632" s="42"/>
      <c r="F632" s="42"/>
      <c r="G632" s="42"/>
      <c r="H632" s="42"/>
      <c r="I632" s="42"/>
      <c r="J632" s="42"/>
      <c r="K632" s="42"/>
      <c r="L632" s="42"/>
    </row>
    <row r="633" spans="3:12">
      <c r="C633" s="151"/>
      <c r="D633" s="19"/>
      <c r="E633" s="42"/>
      <c r="F633" s="42"/>
      <c r="G633" s="42"/>
      <c r="H633" s="42"/>
      <c r="I633" s="42"/>
      <c r="J633" s="42"/>
      <c r="K633" s="42"/>
      <c r="L633" s="42"/>
    </row>
    <row r="634" spans="3:12">
      <c r="C634" s="151"/>
      <c r="D634" s="19"/>
      <c r="E634" s="42"/>
      <c r="F634" s="42"/>
      <c r="G634" s="42"/>
      <c r="H634" s="42"/>
      <c r="I634" s="42"/>
      <c r="J634" s="42"/>
      <c r="K634" s="42"/>
      <c r="L634" s="42"/>
    </row>
    <row r="635" spans="3:12">
      <c r="C635" s="151"/>
      <c r="D635" s="19"/>
      <c r="E635" s="42"/>
      <c r="F635" s="42"/>
      <c r="G635" s="42"/>
      <c r="H635" s="42"/>
      <c r="I635" s="42"/>
      <c r="J635" s="42"/>
      <c r="K635" s="42"/>
      <c r="L635" s="42"/>
    </row>
    <row r="636" spans="3:12">
      <c r="C636" s="151"/>
      <c r="D636" s="19"/>
      <c r="E636" s="42"/>
      <c r="F636" s="42"/>
      <c r="G636" s="42"/>
      <c r="H636" s="42"/>
      <c r="I636" s="42"/>
      <c r="J636" s="42"/>
      <c r="K636" s="42"/>
      <c r="L636" s="42"/>
    </row>
    <row r="637" spans="3:12">
      <c r="C637" s="151"/>
      <c r="D637" s="19"/>
      <c r="E637" s="42"/>
      <c r="F637" s="42"/>
      <c r="G637" s="42"/>
      <c r="H637" s="42"/>
      <c r="I637" s="42"/>
      <c r="J637" s="42"/>
      <c r="K637" s="42"/>
      <c r="L637" s="42"/>
    </row>
    <row r="638" spans="3:12">
      <c r="C638" s="151"/>
      <c r="D638" s="19"/>
      <c r="E638" s="42"/>
      <c r="F638" s="42"/>
      <c r="G638" s="42"/>
      <c r="H638" s="42"/>
      <c r="I638" s="42"/>
      <c r="J638" s="42"/>
      <c r="K638" s="42"/>
      <c r="L638" s="42"/>
    </row>
    <row r="639" spans="3:12">
      <c r="C639" s="151"/>
      <c r="D639" s="19"/>
      <c r="E639" s="42"/>
      <c r="F639" s="42"/>
      <c r="G639" s="42"/>
      <c r="H639" s="42"/>
      <c r="I639" s="42"/>
      <c r="J639" s="42"/>
      <c r="K639" s="42"/>
      <c r="L639" s="42"/>
    </row>
    <row r="640" spans="3:12">
      <c r="C640" s="151"/>
      <c r="D640" s="19"/>
      <c r="E640" s="42"/>
      <c r="F640" s="42"/>
      <c r="G640" s="42"/>
      <c r="H640" s="42"/>
      <c r="I640" s="42"/>
      <c r="J640" s="42"/>
      <c r="K640" s="42"/>
      <c r="L640" s="42"/>
    </row>
    <row r="641" spans="3:12">
      <c r="C641" s="151"/>
      <c r="D641" s="19"/>
      <c r="E641" s="42"/>
      <c r="F641" s="42"/>
      <c r="G641" s="42"/>
      <c r="H641" s="42"/>
      <c r="I641" s="42"/>
      <c r="J641" s="42"/>
      <c r="K641" s="42"/>
      <c r="L641" s="42"/>
    </row>
    <row r="642" spans="3:12">
      <c r="C642" s="151"/>
      <c r="D642" s="19"/>
      <c r="E642" s="42"/>
      <c r="F642" s="42"/>
      <c r="G642" s="42"/>
      <c r="H642" s="42"/>
      <c r="I642" s="42"/>
      <c r="J642" s="42"/>
      <c r="K642" s="42"/>
      <c r="L642" s="42"/>
    </row>
    <row r="643" spans="3:12">
      <c r="C643" s="151"/>
      <c r="D643" s="19"/>
      <c r="E643" s="42"/>
      <c r="F643" s="42"/>
      <c r="G643" s="42"/>
      <c r="H643" s="42"/>
      <c r="I643" s="42"/>
      <c r="J643" s="42"/>
      <c r="K643" s="42"/>
      <c r="L643" s="42"/>
    </row>
    <row r="644" spans="3:12">
      <c r="C644" s="151"/>
      <c r="D644" s="19"/>
      <c r="E644" s="42"/>
      <c r="F644" s="42"/>
      <c r="G644" s="42"/>
      <c r="H644" s="42"/>
      <c r="I644" s="42"/>
      <c r="J644" s="42"/>
      <c r="K644" s="42"/>
      <c r="L644" s="42"/>
    </row>
    <row r="645" spans="3:12">
      <c r="C645" s="151"/>
      <c r="D645" s="19"/>
      <c r="E645" s="42"/>
      <c r="F645" s="42"/>
      <c r="G645" s="42"/>
      <c r="H645" s="42"/>
      <c r="I645" s="42"/>
      <c r="J645" s="42"/>
      <c r="K645" s="42"/>
      <c r="L645" s="42"/>
    </row>
    <row r="646" spans="3:12">
      <c r="C646" s="151"/>
      <c r="D646" s="19"/>
      <c r="E646" s="42"/>
      <c r="F646" s="42"/>
      <c r="G646" s="42"/>
      <c r="H646" s="42"/>
      <c r="I646" s="42"/>
      <c r="J646" s="42"/>
      <c r="K646" s="42"/>
      <c r="L646" s="42"/>
    </row>
    <row r="647" spans="3:12">
      <c r="C647" s="151"/>
      <c r="D647" s="19"/>
      <c r="E647" s="42"/>
      <c r="F647" s="42"/>
      <c r="G647" s="42"/>
      <c r="H647" s="42"/>
      <c r="I647" s="42"/>
      <c r="J647" s="42"/>
      <c r="K647" s="42"/>
      <c r="L647" s="42"/>
    </row>
    <row r="648" spans="3:12">
      <c r="C648" s="151"/>
      <c r="D648" s="19"/>
      <c r="E648" s="42"/>
      <c r="F648" s="42"/>
      <c r="G648" s="42"/>
      <c r="H648" s="42"/>
      <c r="I648" s="42"/>
      <c r="J648" s="42"/>
      <c r="K648" s="42"/>
      <c r="L648" s="42"/>
    </row>
    <row r="649" spans="3:12">
      <c r="C649" s="151"/>
      <c r="D649" s="19"/>
      <c r="E649" s="42"/>
      <c r="F649" s="42"/>
      <c r="G649" s="42"/>
      <c r="H649" s="42"/>
      <c r="I649" s="42"/>
      <c r="J649" s="42"/>
      <c r="K649" s="42"/>
      <c r="L649" s="42"/>
    </row>
    <row r="650" spans="3:12">
      <c r="C650" s="151"/>
      <c r="D650" s="19"/>
      <c r="E650" s="42"/>
      <c r="F650" s="42"/>
      <c r="G650" s="42"/>
      <c r="H650" s="42"/>
      <c r="I650" s="42"/>
      <c r="J650" s="42"/>
      <c r="K650" s="42"/>
      <c r="L650" s="42"/>
    </row>
    <row r="651" spans="3:12">
      <c r="C651" s="151"/>
      <c r="D651" s="19"/>
      <c r="E651" s="42"/>
      <c r="F651" s="42"/>
      <c r="G651" s="42"/>
      <c r="H651" s="42"/>
      <c r="I651" s="42"/>
      <c r="J651" s="42"/>
      <c r="K651" s="42"/>
      <c r="L651" s="42"/>
    </row>
    <row r="652" spans="3:12">
      <c r="C652" s="151"/>
      <c r="D652" s="19"/>
      <c r="E652" s="42"/>
      <c r="F652" s="42"/>
      <c r="G652" s="42"/>
      <c r="H652" s="42"/>
      <c r="I652" s="42"/>
      <c r="J652" s="42"/>
      <c r="K652" s="42"/>
      <c r="L652" s="42"/>
    </row>
    <row r="653" spans="3:12">
      <c r="C653" s="151"/>
      <c r="D653" s="19"/>
      <c r="E653" s="42"/>
      <c r="F653" s="42"/>
      <c r="G653" s="42"/>
      <c r="H653" s="42"/>
      <c r="I653" s="42"/>
      <c r="J653" s="42"/>
      <c r="K653" s="42"/>
      <c r="L653" s="42"/>
    </row>
    <row r="654" spans="3:12">
      <c r="C654" s="151"/>
      <c r="D654" s="19"/>
      <c r="E654" s="42"/>
      <c r="F654" s="42"/>
      <c r="G654" s="42"/>
      <c r="H654" s="42"/>
      <c r="I654" s="42"/>
      <c r="J654" s="42"/>
      <c r="K654" s="42"/>
      <c r="L654" s="42"/>
    </row>
    <row r="655" spans="3:12">
      <c r="C655" s="151"/>
      <c r="D655" s="19"/>
      <c r="E655" s="42"/>
      <c r="F655" s="42"/>
      <c r="G655" s="42"/>
      <c r="H655" s="42"/>
      <c r="I655" s="42"/>
      <c r="J655" s="42"/>
      <c r="K655" s="42"/>
      <c r="L655" s="42"/>
    </row>
    <row r="656" spans="3:12">
      <c r="C656" s="151"/>
      <c r="D656" s="19"/>
      <c r="E656" s="42"/>
      <c r="F656" s="42"/>
      <c r="G656" s="42"/>
      <c r="H656" s="42"/>
      <c r="I656" s="42"/>
      <c r="J656" s="42"/>
      <c r="K656" s="42"/>
      <c r="L656" s="42"/>
    </row>
    <row r="657" spans="3:12">
      <c r="C657" s="151"/>
      <c r="D657" s="19"/>
      <c r="E657" s="42"/>
      <c r="F657" s="42"/>
      <c r="G657" s="42"/>
      <c r="H657" s="42"/>
      <c r="I657" s="42"/>
      <c r="J657" s="42"/>
      <c r="K657" s="42"/>
      <c r="L657" s="42"/>
    </row>
    <row r="658" spans="3:12">
      <c r="C658" s="151"/>
      <c r="D658" s="19"/>
      <c r="E658" s="42"/>
      <c r="F658" s="42"/>
      <c r="G658" s="42"/>
      <c r="H658" s="42"/>
      <c r="I658" s="42"/>
      <c r="J658" s="42"/>
      <c r="K658" s="42"/>
      <c r="L658" s="42"/>
    </row>
    <row r="659" spans="3:12">
      <c r="C659" s="151"/>
      <c r="D659" s="19"/>
      <c r="E659" s="42"/>
      <c r="F659" s="42"/>
      <c r="G659" s="42"/>
      <c r="H659" s="42"/>
      <c r="I659" s="42"/>
      <c r="J659" s="42"/>
      <c r="K659" s="42"/>
      <c r="L659" s="42"/>
    </row>
    <row r="660" spans="3:12">
      <c r="C660" s="151"/>
      <c r="D660" s="19"/>
      <c r="E660" s="42"/>
      <c r="F660" s="42"/>
      <c r="G660" s="42"/>
      <c r="H660" s="42"/>
      <c r="I660" s="42"/>
      <c r="J660" s="42"/>
      <c r="K660" s="42"/>
      <c r="L660" s="42"/>
    </row>
    <row r="661" spans="3:12">
      <c r="C661" s="151"/>
      <c r="D661" s="19"/>
      <c r="E661" s="42"/>
      <c r="F661" s="42"/>
      <c r="G661" s="42"/>
      <c r="H661" s="42"/>
      <c r="I661" s="42"/>
      <c r="J661" s="42"/>
      <c r="K661" s="42"/>
      <c r="L661" s="42"/>
    </row>
    <row r="662" spans="3:12">
      <c r="C662" s="151"/>
      <c r="D662" s="19"/>
      <c r="E662" s="42"/>
      <c r="F662" s="42"/>
      <c r="G662" s="42"/>
      <c r="H662" s="42"/>
      <c r="I662" s="42"/>
      <c r="J662" s="42"/>
      <c r="K662" s="42"/>
      <c r="L662" s="42"/>
    </row>
    <row r="663" spans="3:12">
      <c r="C663" s="151"/>
      <c r="D663" s="19"/>
      <c r="E663" s="42"/>
      <c r="F663" s="42"/>
      <c r="G663" s="42"/>
      <c r="H663" s="42"/>
      <c r="I663" s="42"/>
      <c r="J663" s="42"/>
      <c r="K663" s="42"/>
      <c r="L663" s="42"/>
    </row>
    <row r="664" spans="3:12">
      <c r="C664" s="151"/>
      <c r="D664" s="19"/>
      <c r="E664" s="42"/>
      <c r="F664" s="42"/>
      <c r="G664" s="42"/>
      <c r="H664" s="42"/>
      <c r="I664" s="42"/>
      <c r="J664" s="42"/>
      <c r="K664" s="42"/>
      <c r="L664" s="42"/>
    </row>
    <row r="665" spans="3:12">
      <c r="C665" s="151"/>
      <c r="D665" s="19"/>
      <c r="E665" s="42"/>
      <c r="F665" s="42"/>
      <c r="G665" s="42"/>
      <c r="H665" s="42"/>
      <c r="I665" s="42"/>
      <c r="J665" s="42"/>
      <c r="K665" s="42"/>
      <c r="L665" s="42"/>
    </row>
    <row r="666" spans="3:12">
      <c r="C666" s="151"/>
      <c r="D666" s="19"/>
      <c r="E666" s="42"/>
      <c r="F666" s="42"/>
      <c r="G666" s="42"/>
      <c r="H666" s="42"/>
      <c r="I666" s="42"/>
      <c r="J666" s="42"/>
      <c r="K666" s="42"/>
      <c r="L666" s="42"/>
    </row>
    <row r="667" spans="3:12">
      <c r="C667" s="151"/>
      <c r="D667" s="19"/>
      <c r="E667" s="42"/>
      <c r="F667" s="42"/>
      <c r="G667" s="42"/>
      <c r="H667" s="42"/>
      <c r="I667" s="42"/>
      <c r="J667" s="42"/>
      <c r="K667" s="42"/>
      <c r="L667" s="42"/>
    </row>
    <row r="668" spans="3:12">
      <c r="C668" s="151"/>
      <c r="D668" s="19"/>
      <c r="E668" s="42"/>
      <c r="F668" s="42"/>
      <c r="G668" s="42"/>
      <c r="H668" s="42"/>
      <c r="I668" s="42"/>
      <c r="J668" s="42"/>
      <c r="K668" s="42"/>
      <c r="L668" s="42"/>
    </row>
    <row r="669" spans="3:12">
      <c r="C669" s="151"/>
      <c r="D669" s="19"/>
      <c r="E669" s="42"/>
      <c r="F669" s="42"/>
      <c r="G669" s="42"/>
      <c r="H669" s="42"/>
      <c r="I669" s="42"/>
      <c r="J669" s="42"/>
      <c r="K669" s="42"/>
      <c r="L669" s="42"/>
    </row>
    <row r="670" spans="3:12">
      <c r="C670" s="151"/>
      <c r="D670" s="19"/>
      <c r="E670" s="42"/>
      <c r="F670" s="42"/>
      <c r="G670" s="42"/>
      <c r="H670" s="42"/>
      <c r="I670" s="42"/>
      <c r="J670" s="42"/>
      <c r="K670" s="42"/>
      <c r="L670" s="42"/>
    </row>
    <row r="671" spans="3:12">
      <c r="C671" s="151"/>
      <c r="D671" s="19"/>
      <c r="E671" s="42"/>
      <c r="F671" s="42"/>
      <c r="G671" s="42"/>
      <c r="H671" s="42"/>
      <c r="I671" s="42"/>
      <c r="J671" s="42"/>
      <c r="K671" s="42"/>
      <c r="L671" s="42"/>
    </row>
    <row r="672" spans="3:12">
      <c r="C672" s="151"/>
      <c r="D672" s="19"/>
      <c r="E672" s="42"/>
      <c r="F672" s="42"/>
      <c r="G672" s="42"/>
      <c r="H672" s="42"/>
      <c r="I672" s="42"/>
      <c r="J672" s="42"/>
      <c r="K672" s="42"/>
      <c r="L672" s="42"/>
    </row>
    <row r="673" spans="3:12">
      <c r="C673" s="151"/>
      <c r="D673" s="19"/>
      <c r="E673" s="42"/>
      <c r="F673" s="42"/>
      <c r="G673" s="42"/>
      <c r="H673" s="42"/>
      <c r="I673" s="42"/>
      <c r="J673" s="42"/>
      <c r="K673" s="42"/>
      <c r="L673" s="42"/>
    </row>
    <row r="674" spans="3:12">
      <c r="C674" s="151"/>
      <c r="D674" s="19"/>
      <c r="E674" s="42"/>
      <c r="F674" s="42"/>
      <c r="G674" s="42"/>
      <c r="H674" s="42"/>
      <c r="I674" s="42"/>
      <c r="J674" s="42"/>
      <c r="K674" s="42"/>
      <c r="L674" s="42"/>
    </row>
    <row r="675" spans="3:12">
      <c r="C675" s="151"/>
      <c r="D675" s="19"/>
      <c r="E675" s="42"/>
      <c r="F675" s="42"/>
      <c r="G675" s="42"/>
      <c r="H675" s="42"/>
      <c r="I675" s="42"/>
      <c r="J675" s="42"/>
      <c r="K675" s="42"/>
      <c r="L675" s="42"/>
    </row>
    <row r="676" spans="3:12">
      <c r="C676" s="151"/>
      <c r="D676" s="19"/>
      <c r="E676" s="42"/>
      <c r="F676" s="42"/>
      <c r="G676" s="42"/>
      <c r="H676" s="42"/>
      <c r="I676" s="42"/>
      <c r="J676" s="42"/>
      <c r="K676" s="42"/>
      <c r="L676" s="42"/>
    </row>
    <row r="677" spans="3:12">
      <c r="C677" s="151"/>
      <c r="D677" s="19"/>
      <c r="E677" s="42"/>
      <c r="F677" s="42"/>
      <c r="G677" s="42"/>
      <c r="H677" s="42"/>
      <c r="I677" s="42"/>
      <c r="J677" s="42"/>
      <c r="K677" s="42"/>
      <c r="L677" s="42"/>
    </row>
    <row r="678" spans="3:12">
      <c r="C678" s="151"/>
      <c r="D678" s="19"/>
      <c r="E678" s="42"/>
      <c r="F678" s="42"/>
      <c r="G678" s="42"/>
      <c r="H678" s="42"/>
      <c r="I678" s="42"/>
      <c r="J678" s="42"/>
      <c r="K678" s="42"/>
      <c r="L678" s="42"/>
    </row>
    <row r="679" spans="3:12">
      <c r="C679" s="151"/>
      <c r="D679" s="19"/>
      <c r="E679" s="42"/>
      <c r="F679" s="42"/>
      <c r="G679" s="42"/>
      <c r="H679" s="42"/>
      <c r="I679" s="42"/>
      <c r="J679" s="42"/>
      <c r="K679" s="42"/>
      <c r="L679" s="42"/>
    </row>
    <row r="680" spans="3:12">
      <c r="C680" s="151"/>
      <c r="D680" s="19"/>
      <c r="E680" s="42"/>
      <c r="F680" s="42"/>
      <c r="G680" s="42"/>
      <c r="H680" s="42"/>
      <c r="I680" s="42"/>
      <c r="J680" s="42"/>
      <c r="K680" s="42"/>
      <c r="L680" s="42"/>
    </row>
    <row r="681" spans="3:12">
      <c r="C681" s="151"/>
      <c r="D681" s="19"/>
      <c r="E681" s="42"/>
      <c r="F681" s="42"/>
      <c r="G681" s="42"/>
      <c r="H681" s="42"/>
      <c r="I681" s="42"/>
      <c r="J681" s="42"/>
      <c r="K681" s="42"/>
      <c r="L681" s="42"/>
    </row>
    <row r="682" spans="3:12">
      <c r="C682" s="151"/>
      <c r="D682" s="19"/>
      <c r="E682" s="42"/>
      <c r="F682" s="42"/>
      <c r="G682" s="42"/>
      <c r="H682" s="42"/>
      <c r="I682" s="42"/>
      <c r="J682" s="42"/>
      <c r="K682" s="42"/>
      <c r="L682" s="42"/>
    </row>
    <row r="683" spans="3:12">
      <c r="C683" s="151"/>
      <c r="D683" s="19"/>
      <c r="E683" s="42"/>
      <c r="F683" s="42"/>
      <c r="G683" s="42"/>
      <c r="H683" s="42"/>
      <c r="I683" s="42"/>
      <c r="J683" s="42"/>
      <c r="K683" s="42"/>
      <c r="L683" s="42"/>
    </row>
    <row r="684" spans="3:12">
      <c r="C684" s="151"/>
      <c r="D684" s="19"/>
      <c r="E684" s="42"/>
      <c r="F684" s="42"/>
      <c r="G684" s="42"/>
      <c r="H684" s="42"/>
      <c r="I684" s="42"/>
      <c r="J684" s="42"/>
      <c r="K684" s="42"/>
      <c r="L684" s="42"/>
    </row>
    <row r="685" spans="3:12">
      <c r="C685" s="151"/>
      <c r="D685" s="19"/>
      <c r="E685" s="42"/>
      <c r="F685" s="42"/>
      <c r="G685" s="42"/>
      <c r="H685" s="42"/>
      <c r="I685" s="42"/>
      <c r="J685" s="42"/>
      <c r="K685" s="42"/>
      <c r="L685" s="42"/>
    </row>
    <row r="686" spans="3:12">
      <c r="C686" s="151"/>
      <c r="D686" s="19"/>
      <c r="E686" s="42"/>
      <c r="F686" s="42"/>
      <c r="G686" s="42"/>
      <c r="H686" s="42"/>
      <c r="I686" s="42"/>
      <c r="J686" s="42"/>
      <c r="K686" s="42"/>
      <c r="L686" s="42"/>
    </row>
    <row r="687" spans="3:12">
      <c r="C687" s="151"/>
      <c r="D687" s="19"/>
      <c r="E687" s="42"/>
      <c r="F687" s="42"/>
      <c r="G687" s="42"/>
      <c r="H687" s="42"/>
      <c r="I687" s="42"/>
      <c r="J687" s="42"/>
      <c r="K687" s="42"/>
      <c r="L687" s="42"/>
    </row>
    <row r="688" spans="3:12">
      <c r="C688" s="151"/>
      <c r="D688" s="19"/>
      <c r="E688" s="42"/>
      <c r="F688" s="42"/>
      <c r="G688" s="42"/>
      <c r="H688" s="42"/>
      <c r="I688" s="42"/>
      <c r="J688" s="42"/>
      <c r="K688" s="42"/>
      <c r="L688" s="42"/>
    </row>
    <row r="689" spans="3:12">
      <c r="C689" s="151"/>
      <c r="D689" s="19"/>
      <c r="E689" s="42"/>
      <c r="F689" s="42"/>
      <c r="G689" s="42"/>
      <c r="H689" s="42"/>
      <c r="I689" s="42"/>
      <c r="J689" s="42"/>
      <c r="K689" s="42"/>
      <c r="L689" s="42"/>
    </row>
    <row r="690" spans="3:12">
      <c r="C690" s="151"/>
      <c r="D690" s="19"/>
      <c r="E690" s="42"/>
      <c r="F690" s="42"/>
      <c r="G690" s="42"/>
      <c r="H690" s="42"/>
      <c r="I690" s="42"/>
      <c r="J690" s="42"/>
      <c r="K690" s="42"/>
      <c r="L690" s="42"/>
    </row>
    <row r="691" spans="3:12">
      <c r="C691" s="151"/>
      <c r="D691" s="19"/>
      <c r="E691" s="42"/>
      <c r="F691" s="42"/>
      <c r="G691" s="42"/>
      <c r="H691" s="42"/>
      <c r="I691" s="42"/>
      <c r="J691" s="42"/>
      <c r="K691" s="42"/>
      <c r="L691" s="42"/>
    </row>
    <row r="692" spans="3:12">
      <c r="C692" s="151"/>
      <c r="D692" s="19"/>
      <c r="E692" s="42"/>
      <c r="F692" s="42"/>
      <c r="G692" s="42"/>
      <c r="H692" s="42"/>
      <c r="I692" s="42"/>
      <c r="J692" s="42"/>
      <c r="K692" s="42"/>
      <c r="L692" s="42"/>
    </row>
    <row r="693" spans="3:12">
      <c r="C693" s="151"/>
      <c r="D693" s="19"/>
      <c r="E693" s="42"/>
      <c r="F693" s="42"/>
      <c r="G693" s="42"/>
      <c r="H693" s="42"/>
      <c r="I693" s="42"/>
      <c r="J693" s="42"/>
      <c r="K693" s="42"/>
      <c r="L693" s="42"/>
    </row>
    <row r="694" spans="3:12">
      <c r="C694" s="151"/>
      <c r="D694" s="19"/>
      <c r="E694" s="42"/>
      <c r="F694" s="42"/>
      <c r="G694" s="42"/>
      <c r="H694" s="42"/>
      <c r="I694" s="42"/>
      <c r="J694" s="42"/>
      <c r="K694" s="42"/>
      <c r="L694" s="42"/>
    </row>
    <row r="695" spans="3:12">
      <c r="C695" s="151"/>
      <c r="D695" s="19"/>
      <c r="E695" s="42"/>
      <c r="F695" s="42"/>
      <c r="G695" s="42"/>
      <c r="H695" s="42"/>
      <c r="I695" s="42"/>
      <c r="J695" s="42"/>
      <c r="K695" s="42"/>
      <c r="L695" s="42"/>
    </row>
    <row r="696" spans="3:12">
      <c r="C696" s="151"/>
      <c r="D696" s="19"/>
      <c r="E696" s="42"/>
      <c r="F696" s="42"/>
      <c r="G696" s="42"/>
      <c r="H696" s="42"/>
      <c r="I696" s="42"/>
      <c r="J696" s="42"/>
      <c r="K696" s="42"/>
      <c r="L696" s="42"/>
    </row>
    <row r="697" spans="3:12">
      <c r="C697" s="151"/>
      <c r="D697" s="19"/>
      <c r="E697" s="42"/>
      <c r="F697" s="42"/>
      <c r="G697" s="42"/>
      <c r="H697" s="42"/>
      <c r="I697" s="42"/>
      <c r="J697" s="42"/>
      <c r="K697" s="42"/>
      <c r="L697" s="42"/>
    </row>
    <row r="698" spans="3:12">
      <c r="C698" s="151"/>
      <c r="D698" s="19"/>
      <c r="E698" s="42"/>
      <c r="F698" s="42"/>
      <c r="G698" s="42"/>
      <c r="H698" s="42"/>
      <c r="I698" s="42"/>
      <c r="J698" s="42"/>
      <c r="K698" s="42"/>
      <c r="L698" s="42"/>
    </row>
    <row r="699" spans="3:12">
      <c r="C699" s="151"/>
      <c r="D699" s="19"/>
      <c r="E699" s="42"/>
      <c r="F699" s="42"/>
      <c r="G699" s="42"/>
      <c r="H699" s="42"/>
      <c r="I699" s="42"/>
      <c r="J699" s="42"/>
      <c r="K699" s="42"/>
      <c r="L699" s="42"/>
    </row>
    <row r="700" spans="3:12">
      <c r="C700" s="151"/>
      <c r="D700" s="19"/>
      <c r="E700" s="42"/>
      <c r="F700" s="42"/>
      <c r="G700" s="42"/>
      <c r="H700" s="42"/>
      <c r="I700" s="42"/>
      <c r="J700" s="42"/>
      <c r="K700" s="42"/>
      <c r="L700" s="42"/>
    </row>
    <row r="701" spans="3:12">
      <c r="C701" s="151"/>
      <c r="D701" s="19"/>
      <c r="E701" s="42"/>
      <c r="F701" s="42"/>
      <c r="G701" s="42"/>
      <c r="H701" s="42"/>
      <c r="I701" s="42"/>
      <c r="J701" s="42"/>
      <c r="K701" s="42"/>
      <c r="L701" s="42"/>
    </row>
    <row r="702" spans="3:12">
      <c r="C702" s="151"/>
      <c r="D702" s="19"/>
      <c r="E702" s="42"/>
      <c r="F702" s="42"/>
      <c r="G702" s="42"/>
      <c r="H702" s="42"/>
      <c r="I702" s="42"/>
      <c r="J702" s="42"/>
      <c r="K702" s="42"/>
      <c r="L702" s="42"/>
    </row>
    <row r="703" spans="3:12">
      <c r="C703" s="151"/>
      <c r="D703" s="19"/>
      <c r="E703" s="42"/>
      <c r="F703" s="42"/>
      <c r="G703" s="42"/>
      <c r="H703" s="42"/>
      <c r="I703" s="42"/>
      <c r="J703" s="42"/>
      <c r="K703" s="42"/>
      <c r="L703" s="42"/>
    </row>
    <row r="704" spans="3:12">
      <c r="C704" s="151"/>
      <c r="D704" s="19"/>
      <c r="E704" s="42"/>
      <c r="F704" s="42"/>
      <c r="G704" s="42"/>
      <c r="H704" s="42"/>
      <c r="I704" s="42"/>
      <c r="J704" s="42"/>
      <c r="K704" s="42"/>
      <c r="L704" s="42"/>
    </row>
    <row r="705" spans="3:12">
      <c r="C705" s="151"/>
      <c r="D705" s="19"/>
      <c r="E705" s="42"/>
      <c r="F705" s="42"/>
      <c r="G705" s="42"/>
      <c r="H705" s="42"/>
      <c r="I705" s="42"/>
      <c r="J705" s="42"/>
      <c r="K705" s="42"/>
      <c r="L705" s="42"/>
    </row>
    <row r="706" spans="3:12">
      <c r="C706" s="151"/>
      <c r="D706" s="19"/>
      <c r="E706" s="42"/>
      <c r="F706" s="42"/>
      <c r="G706" s="42"/>
      <c r="H706" s="42"/>
      <c r="I706" s="42"/>
      <c r="J706" s="42"/>
      <c r="K706" s="42"/>
      <c r="L706" s="42"/>
    </row>
    <row r="707" spans="3:12">
      <c r="C707" s="151"/>
      <c r="D707" s="19"/>
      <c r="E707" s="42"/>
      <c r="F707" s="42"/>
      <c r="G707" s="42"/>
      <c r="H707" s="42"/>
      <c r="I707" s="42"/>
      <c r="J707" s="42"/>
      <c r="K707" s="42"/>
      <c r="L707" s="42"/>
    </row>
    <row r="708" spans="3:12">
      <c r="C708" s="151"/>
      <c r="D708" s="19"/>
      <c r="E708" s="42"/>
      <c r="F708" s="42"/>
      <c r="G708" s="42"/>
      <c r="H708" s="42"/>
      <c r="I708" s="42"/>
      <c r="J708" s="42"/>
      <c r="K708" s="42"/>
      <c r="L708" s="42"/>
    </row>
    <row r="709" spans="3:12">
      <c r="C709" s="151"/>
      <c r="D709" s="19"/>
      <c r="E709" s="42"/>
      <c r="F709" s="42"/>
      <c r="G709" s="42"/>
      <c r="H709" s="42"/>
      <c r="I709" s="42"/>
      <c r="J709" s="42"/>
      <c r="K709" s="42"/>
      <c r="L709" s="42"/>
    </row>
    <row r="710" spans="3:12">
      <c r="C710" s="151"/>
      <c r="D710" s="19"/>
      <c r="E710" s="42"/>
      <c r="F710" s="42"/>
      <c r="G710" s="42"/>
      <c r="H710" s="42"/>
      <c r="I710" s="42"/>
      <c r="J710" s="42"/>
      <c r="K710" s="42"/>
      <c r="L710" s="42"/>
    </row>
    <row r="711" spans="3:12">
      <c r="C711" s="151"/>
      <c r="D711" s="19"/>
      <c r="E711" s="42"/>
      <c r="F711" s="42"/>
      <c r="G711" s="42"/>
      <c r="H711" s="42"/>
      <c r="I711" s="42"/>
      <c r="J711" s="42"/>
      <c r="K711" s="42"/>
      <c r="L711" s="42"/>
    </row>
    <row r="712" spans="3:12">
      <c r="C712" s="151"/>
      <c r="D712" s="19"/>
      <c r="E712" s="42"/>
      <c r="F712" s="42"/>
      <c r="G712" s="42"/>
      <c r="H712" s="42"/>
      <c r="I712" s="42"/>
      <c r="J712" s="42"/>
      <c r="K712" s="42"/>
      <c r="L712" s="42"/>
    </row>
    <row r="713" spans="3:12">
      <c r="C713" s="151"/>
      <c r="D713" s="19"/>
      <c r="E713" s="42"/>
      <c r="F713" s="42"/>
      <c r="G713" s="42"/>
      <c r="H713" s="42"/>
      <c r="I713" s="42"/>
      <c r="J713" s="42"/>
      <c r="K713" s="42"/>
      <c r="L713" s="42"/>
    </row>
    <row r="714" spans="3:12">
      <c r="C714" s="151"/>
      <c r="D714" s="19"/>
      <c r="E714" s="42"/>
      <c r="F714" s="42"/>
      <c r="G714" s="42"/>
      <c r="H714" s="42"/>
      <c r="I714" s="42"/>
      <c r="J714" s="42"/>
      <c r="K714" s="42"/>
      <c r="L714" s="42"/>
    </row>
    <row r="715" spans="3:12">
      <c r="C715" s="151"/>
      <c r="D715" s="19"/>
      <c r="E715" s="42"/>
      <c r="F715" s="42"/>
      <c r="G715" s="42"/>
      <c r="H715" s="42"/>
      <c r="I715" s="42"/>
      <c r="J715" s="42"/>
      <c r="K715" s="42"/>
      <c r="L715" s="42"/>
    </row>
    <row r="716" spans="3:12">
      <c r="C716" s="151"/>
      <c r="D716" s="19"/>
      <c r="E716" s="42"/>
      <c r="F716" s="42"/>
      <c r="G716" s="42"/>
      <c r="H716" s="42"/>
      <c r="I716" s="42"/>
      <c r="J716" s="42"/>
      <c r="K716" s="42"/>
      <c r="L716" s="42"/>
    </row>
    <row r="717" spans="3:12">
      <c r="C717" s="151"/>
      <c r="D717" s="19"/>
      <c r="E717" s="42"/>
      <c r="F717" s="42"/>
      <c r="G717" s="42"/>
      <c r="H717" s="42"/>
      <c r="I717" s="42"/>
      <c r="J717" s="42"/>
      <c r="K717" s="42"/>
      <c r="L717" s="42"/>
    </row>
    <row r="718" spans="3:12">
      <c r="C718" s="151"/>
      <c r="D718" s="19"/>
      <c r="E718" s="42"/>
      <c r="F718" s="42"/>
      <c r="G718" s="42"/>
      <c r="H718" s="42"/>
      <c r="I718" s="42"/>
      <c r="J718" s="42"/>
      <c r="K718" s="42"/>
      <c r="L718" s="42"/>
    </row>
    <row r="719" spans="3:12">
      <c r="C719" s="151"/>
      <c r="D719" s="19"/>
      <c r="E719" s="42"/>
      <c r="F719" s="42"/>
      <c r="G719" s="42"/>
      <c r="H719" s="42"/>
      <c r="I719" s="42"/>
      <c r="J719" s="42"/>
      <c r="K719" s="42"/>
      <c r="L719" s="42"/>
    </row>
    <row r="720" spans="3:12">
      <c r="C720" s="151"/>
      <c r="D720" s="19"/>
      <c r="E720" s="42"/>
      <c r="F720" s="42"/>
      <c r="G720" s="42"/>
      <c r="H720" s="42"/>
      <c r="I720" s="42"/>
      <c r="J720" s="42"/>
      <c r="K720" s="42"/>
      <c r="L720" s="42"/>
    </row>
    <row r="721" spans="3:12">
      <c r="C721" s="151"/>
      <c r="D721" s="19"/>
      <c r="E721" s="42"/>
      <c r="F721" s="42"/>
      <c r="G721" s="42"/>
      <c r="H721" s="42"/>
      <c r="I721" s="42"/>
      <c r="J721" s="42"/>
      <c r="K721" s="42"/>
      <c r="L721" s="42"/>
    </row>
    <row r="722" spans="3:12">
      <c r="C722" s="151"/>
      <c r="D722" s="19"/>
      <c r="E722" s="42"/>
      <c r="F722" s="42"/>
      <c r="G722" s="42"/>
      <c r="H722" s="42"/>
      <c r="I722" s="42"/>
      <c r="J722" s="42"/>
      <c r="K722" s="42"/>
      <c r="L722" s="42"/>
    </row>
    <row r="723" spans="3:12">
      <c r="C723" s="151"/>
      <c r="D723" s="19"/>
      <c r="E723" s="42"/>
      <c r="F723" s="42"/>
      <c r="G723" s="42"/>
      <c r="H723" s="42"/>
      <c r="I723" s="42"/>
      <c r="J723" s="42"/>
      <c r="K723" s="42"/>
      <c r="L723" s="42"/>
    </row>
    <row r="724" spans="3:12">
      <c r="C724" s="151"/>
      <c r="D724" s="19"/>
      <c r="E724" s="42"/>
      <c r="F724" s="42"/>
      <c r="G724" s="42"/>
      <c r="H724" s="42"/>
      <c r="I724" s="42"/>
      <c r="J724" s="42"/>
      <c r="K724" s="42"/>
      <c r="L724" s="42"/>
    </row>
    <row r="725" spans="3:12">
      <c r="C725" s="151"/>
      <c r="D725" s="19"/>
      <c r="E725" s="42"/>
      <c r="F725" s="42"/>
      <c r="G725" s="42"/>
      <c r="H725" s="42"/>
      <c r="I725" s="42"/>
      <c r="J725" s="42"/>
      <c r="K725" s="42"/>
      <c r="L725" s="42"/>
    </row>
    <row r="726" spans="3:12">
      <c r="C726" s="151"/>
      <c r="D726" s="19"/>
      <c r="E726" s="42"/>
      <c r="F726" s="42"/>
      <c r="G726" s="42"/>
      <c r="H726" s="42"/>
      <c r="I726" s="42"/>
      <c r="J726" s="42"/>
      <c r="K726" s="42"/>
      <c r="L726" s="42"/>
    </row>
    <row r="727" spans="3:12">
      <c r="C727" s="151"/>
      <c r="D727" s="19"/>
      <c r="E727" s="42"/>
      <c r="F727" s="42"/>
      <c r="G727" s="42"/>
      <c r="H727" s="42"/>
      <c r="I727" s="42"/>
      <c r="J727" s="42"/>
      <c r="K727" s="42"/>
      <c r="L727" s="42"/>
    </row>
    <row r="728" spans="3:12">
      <c r="C728" s="151"/>
      <c r="D728" s="19"/>
      <c r="E728" s="42"/>
      <c r="F728" s="42"/>
      <c r="G728" s="42"/>
      <c r="H728" s="42"/>
      <c r="I728" s="42"/>
      <c r="J728" s="42"/>
      <c r="K728" s="42"/>
      <c r="L728" s="42"/>
    </row>
    <row r="729" spans="3:12">
      <c r="C729" s="151"/>
      <c r="D729" s="19"/>
      <c r="E729" s="42"/>
      <c r="F729" s="42"/>
      <c r="G729" s="42"/>
      <c r="H729" s="42"/>
      <c r="I729" s="42"/>
      <c r="J729" s="42"/>
      <c r="K729" s="42"/>
      <c r="L729" s="42"/>
    </row>
    <row r="730" spans="3:12">
      <c r="C730" s="151"/>
      <c r="D730" s="19"/>
      <c r="E730" s="42"/>
      <c r="F730" s="42"/>
      <c r="G730" s="42"/>
      <c r="H730" s="42"/>
      <c r="I730" s="42"/>
      <c r="J730" s="42"/>
      <c r="K730" s="42"/>
      <c r="L730" s="42"/>
    </row>
    <row r="731" spans="3:12">
      <c r="C731" s="151"/>
      <c r="D731" s="19"/>
      <c r="E731" s="42"/>
      <c r="F731" s="42"/>
      <c r="G731" s="42"/>
      <c r="H731" s="42"/>
      <c r="I731" s="42"/>
      <c r="J731" s="42"/>
      <c r="K731" s="42"/>
      <c r="L731" s="42"/>
    </row>
    <row r="732" spans="3:12">
      <c r="C732" s="151"/>
      <c r="D732" s="19"/>
      <c r="E732" s="42"/>
      <c r="F732" s="42"/>
      <c r="G732" s="42"/>
      <c r="H732" s="42"/>
      <c r="I732" s="42"/>
      <c r="J732" s="42"/>
      <c r="K732" s="42"/>
      <c r="L732" s="42"/>
    </row>
    <row r="733" spans="3:12">
      <c r="C733" s="151"/>
      <c r="D733" s="19"/>
      <c r="E733" s="42"/>
      <c r="F733" s="42"/>
      <c r="G733" s="42"/>
      <c r="H733" s="42"/>
      <c r="I733" s="42"/>
      <c r="J733" s="42"/>
      <c r="K733" s="42"/>
      <c r="L733" s="42"/>
    </row>
    <row r="734" spans="3:12">
      <c r="C734" s="151"/>
      <c r="D734" s="19"/>
      <c r="E734" s="42"/>
      <c r="F734" s="42"/>
      <c r="G734" s="42"/>
      <c r="H734" s="42"/>
      <c r="I734" s="42"/>
      <c r="J734" s="42"/>
      <c r="K734" s="42"/>
      <c r="L734" s="42"/>
    </row>
    <row r="735" spans="3:12">
      <c r="C735" s="151"/>
      <c r="D735" s="19"/>
      <c r="E735" s="42"/>
      <c r="F735" s="42"/>
      <c r="G735" s="42"/>
      <c r="H735" s="42"/>
      <c r="I735" s="42"/>
      <c r="J735" s="42"/>
      <c r="K735" s="42"/>
      <c r="L735" s="42"/>
    </row>
    <row r="736" spans="3:12">
      <c r="C736" s="151"/>
      <c r="D736" s="19"/>
      <c r="E736" s="42"/>
      <c r="F736" s="42"/>
      <c r="G736" s="42"/>
      <c r="H736" s="42"/>
      <c r="I736" s="42"/>
      <c r="J736" s="42"/>
      <c r="K736" s="42"/>
      <c r="L736" s="42"/>
    </row>
    <row r="737" spans="3:12">
      <c r="C737" s="151"/>
      <c r="D737" s="19"/>
      <c r="E737" s="42"/>
      <c r="F737" s="42"/>
      <c r="G737" s="42"/>
      <c r="H737" s="42"/>
      <c r="I737" s="42"/>
      <c r="J737" s="42"/>
      <c r="K737" s="42"/>
      <c r="L737" s="42"/>
    </row>
    <row r="738" spans="3:12">
      <c r="C738" s="151"/>
      <c r="D738" s="19"/>
      <c r="E738" s="42"/>
      <c r="F738" s="42"/>
      <c r="G738" s="42"/>
      <c r="H738" s="42"/>
      <c r="I738" s="42"/>
      <c r="J738" s="42"/>
      <c r="K738" s="42"/>
      <c r="L738" s="42"/>
    </row>
    <row r="739" spans="3:12">
      <c r="C739" s="151"/>
      <c r="D739" s="19"/>
      <c r="E739" s="42"/>
      <c r="F739" s="42"/>
      <c r="G739" s="42"/>
      <c r="H739" s="42"/>
      <c r="I739" s="42"/>
      <c r="J739" s="42"/>
      <c r="K739" s="42"/>
      <c r="L739" s="42"/>
    </row>
    <row r="740" spans="3:12">
      <c r="C740" s="151"/>
      <c r="D740" s="19"/>
      <c r="E740" s="42"/>
      <c r="F740" s="42"/>
      <c r="G740" s="42"/>
      <c r="H740" s="42"/>
      <c r="I740" s="42"/>
      <c r="J740" s="42"/>
      <c r="K740" s="42"/>
      <c r="L740" s="42"/>
    </row>
    <row r="741" spans="3:12">
      <c r="C741" s="151"/>
      <c r="D741" s="19"/>
      <c r="E741" s="42"/>
      <c r="F741" s="42"/>
      <c r="G741" s="42"/>
      <c r="H741" s="42"/>
      <c r="I741" s="42"/>
      <c r="J741" s="42"/>
      <c r="K741" s="42"/>
      <c r="L741" s="42"/>
    </row>
    <row r="742" spans="3:12">
      <c r="C742" s="151"/>
      <c r="D742" s="19"/>
      <c r="E742" s="42"/>
      <c r="F742" s="42"/>
      <c r="G742" s="42"/>
      <c r="H742" s="42"/>
      <c r="I742" s="42"/>
      <c r="J742" s="42"/>
      <c r="K742" s="42"/>
      <c r="L742" s="42"/>
    </row>
    <row r="743" spans="3:12">
      <c r="C743" s="151"/>
      <c r="D743" s="19"/>
      <c r="E743" s="42"/>
      <c r="F743" s="42"/>
      <c r="G743" s="42"/>
      <c r="H743" s="42"/>
      <c r="I743" s="42"/>
      <c r="J743" s="42"/>
      <c r="K743" s="42"/>
      <c r="L743" s="42"/>
    </row>
    <row r="744" spans="3:12">
      <c r="C744" s="151"/>
      <c r="D744" s="19"/>
      <c r="E744" s="42"/>
      <c r="F744" s="42"/>
      <c r="G744" s="42"/>
      <c r="H744" s="42"/>
      <c r="I744" s="42"/>
      <c r="J744" s="42"/>
      <c r="K744" s="42"/>
      <c r="L744" s="42"/>
    </row>
    <row r="745" spans="3:12">
      <c r="C745" s="151"/>
      <c r="D745" s="19"/>
      <c r="E745" s="42"/>
      <c r="F745" s="42"/>
      <c r="G745" s="42"/>
      <c r="H745" s="42"/>
      <c r="I745" s="42"/>
      <c r="J745" s="42"/>
      <c r="K745" s="42"/>
      <c r="L745" s="42"/>
    </row>
    <row r="746" spans="3:12">
      <c r="C746" s="151"/>
      <c r="D746" s="19"/>
      <c r="E746" s="42"/>
      <c r="F746" s="42"/>
      <c r="G746" s="42"/>
      <c r="H746" s="42"/>
      <c r="I746" s="42"/>
      <c r="J746" s="42"/>
      <c r="K746" s="42"/>
      <c r="L746" s="42"/>
    </row>
    <row r="747" spans="3:12">
      <c r="C747" s="151"/>
      <c r="D747" s="19"/>
      <c r="E747" s="42"/>
      <c r="F747" s="42"/>
      <c r="G747" s="42"/>
      <c r="H747" s="42"/>
      <c r="I747" s="42"/>
      <c r="J747" s="42"/>
      <c r="K747" s="42"/>
      <c r="L747" s="42"/>
    </row>
    <row r="748" spans="3:12">
      <c r="C748" s="151"/>
      <c r="D748" s="19"/>
      <c r="E748" s="42"/>
      <c r="F748" s="42"/>
      <c r="G748" s="42"/>
      <c r="H748" s="42"/>
      <c r="I748" s="42"/>
      <c r="J748" s="42"/>
      <c r="K748" s="42"/>
      <c r="L748" s="42"/>
    </row>
    <row r="749" spans="3:12">
      <c r="C749" s="151"/>
      <c r="D749" s="19"/>
      <c r="E749" s="42"/>
      <c r="F749" s="42"/>
      <c r="G749" s="42"/>
      <c r="H749" s="42"/>
      <c r="I749" s="42"/>
      <c r="J749" s="42"/>
      <c r="K749" s="42"/>
      <c r="L749" s="42"/>
    </row>
    <row r="750" spans="3:12">
      <c r="C750" s="151"/>
      <c r="D750" s="19"/>
      <c r="E750" s="42"/>
      <c r="F750" s="42"/>
      <c r="G750" s="42"/>
      <c r="H750" s="42"/>
      <c r="I750" s="42"/>
      <c r="J750" s="42"/>
      <c r="K750" s="42"/>
      <c r="L750" s="42"/>
    </row>
    <row r="751" spans="3:12">
      <c r="C751" s="151"/>
      <c r="D751" s="19"/>
      <c r="E751" s="42"/>
      <c r="F751" s="42"/>
      <c r="G751" s="42"/>
      <c r="H751" s="42"/>
      <c r="I751" s="42"/>
      <c r="J751" s="42"/>
      <c r="K751" s="42"/>
      <c r="L751" s="42"/>
    </row>
    <row r="752" spans="3:12">
      <c r="C752" s="151"/>
      <c r="D752" s="19"/>
      <c r="E752" s="42"/>
      <c r="F752" s="42"/>
      <c r="G752" s="42"/>
      <c r="H752" s="42"/>
      <c r="I752" s="42"/>
      <c r="J752" s="42"/>
      <c r="K752" s="42"/>
      <c r="L752" s="42"/>
    </row>
    <row r="753" spans="3:12">
      <c r="C753" s="151"/>
      <c r="D753" s="19"/>
      <c r="E753" s="42"/>
      <c r="F753" s="42"/>
      <c r="G753" s="42"/>
      <c r="H753" s="42"/>
      <c r="I753" s="42"/>
      <c r="J753" s="42"/>
      <c r="K753" s="42"/>
      <c r="L753" s="42"/>
    </row>
    <row r="754" spans="3:12">
      <c r="C754" s="151"/>
      <c r="D754" s="19"/>
      <c r="E754" s="42"/>
      <c r="F754" s="42"/>
      <c r="G754" s="42"/>
      <c r="H754" s="42"/>
      <c r="I754" s="42"/>
      <c r="J754" s="42"/>
      <c r="K754" s="42"/>
      <c r="L754" s="42"/>
    </row>
    <row r="755" spans="3:12">
      <c r="C755" s="151"/>
      <c r="D755" s="19"/>
      <c r="E755" s="42"/>
      <c r="F755" s="42"/>
      <c r="G755" s="42"/>
      <c r="H755" s="42"/>
      <c r="I755" s="42"/>
      <c r="J755" s="42"/>
      <c r="K755" s="42"/>
      <c r="L755" s="42"/>
    </row>
    <row r="756" spans="3:12">
      <c r="C756" s="151"/>
      <c r="D756" s="19"/>
      <c r="E756" s="42"/>
      <c r="F756" s="42"/>
      <c r="G756" s="42"/>
      <c r="H756" s="42"/>
      <c r="I756" s="42"/>
      <c r="J756" s="42"/>
      <c r="K756" s="42"/>
      <c r="L756" s="42"/>
    </row>
    <row r="757" spans="3:12">
      <c r="C757" s="151"/>
      <c r="D757" s="19"/>
      <c r="E757" s="42"/>
      <c r="F757" s="42"/>
      <c r="G757" s="42"/>
      <c r="H757" s="42"/>
      <c r="I757" s="42"/>
      <c r="J757" s="42"/>
      <c r="K757" s="42"/>
      <c r="L757" s="42"/>
    </row>
    <row r="758" spans="3:12">
      <c r="C758" s="151"/>
      <c r="D758" s="19"/>
      <c r="E758" s="42"/>
      <c r="F758" s="42"/>
      <c r="G758" s="42"/>
      <c r="H758" s="42"/>
      <c r="I758" s="42"/>
      <c r="J758" s="42"/>
      <c r="K758" s="42"/>
      <c r="L758" s="42"/>
    </row>
    <row r="759" spans="3:12">
      <c r="C759" s="151"/>
      <c r="D759" s="19"/>
      <c r="E759" s="42"/>
      <c r="F759" s="42"/>
      <c r="G759" s="42"/>
      <c r="H759" s="42"/>
      <c r="I759" s="42"/>
      <c r="J759" s="42"/>
      <c r="K759" s="42"/>
      <c r="L759" s="42"/>
    </row>
    <row r="760" spans="3:12">
      <c r="C760" s="151"/>
      <c r="D760" s="19"/>
      <c r="E760" s="42"/>
      <c r="F760" s="42"/>
      <c r="G760" s="42"/>
      <c r="H760" s="42"/>
      <c r="I760" s="42"/>
      <c r="J760" s="42"/>
      <c r="K760" s="42"/>
      <c r="L760" s="42"/>
    </row>
    <row r="761" spans="3:12">
      <c r="C761" s="151"/>
      <c r="D761" s="19"/>
      <c r="E761" s="42"/>
      <c r="F761" s="42"/>
      <c r="G761" s="42"/>
      <c r="H761" s="42"/>
      <c r="I761" s="42"/>
      <c r="J761" s="42"/>
      <c r="K761" s="42"/>
      <c r="L761" s="42"/>
    </row>
    <row r="762" spans="3:12">
      <c r="C762" s="151"/>
      <c r="D762" s="19"/>
      <c r="E762" s="42"/>
      <c r="F762" s="42"/>
      <c r="G762" s="42"/>
      <c r="H762" s="42"/>
      <c r="I762" s="42"/>
      <c r="J762" s="42"/>
      <c r="K762" s="42"/>
      <c r="L762" s="42"/>
    </row>
    <row r="763" spans="3:12">
      <c r="C763" s="151"/>
      <c r="D763" s="19"/>
      <c r="E763" s="42"/>
      <c r="F763" s="42"/>
      <c r="G763" s="42"/>
      <c r="H763" s="42"/>
      <c r="I763" s="42"/>
      <c r="J763" s="42"/>
      <c r="K763" s="42"/>
      <c r="L763" s="42"/>
    </row>
    <row r="764" spans="3:12">
      <c r="C764" s="151"/>
      <c r="D764" s="19"/>
      <c r="E764" s="42"/>
      <c r="F764" s="42"/>
      <c r="G764" s="42"/>
      <c r="H764" s="42"/>
      <c r="I764" s="42"/>
      <c r="J764" s="42"/>
      <c r="K764" s="42"/>
      <c r="L764" s="42"/>
    </row>
    <row r="765" spans="3:12">
      <c r="C765" s="151"/>
      <c r="D765" s="19"/>
      <c r="E765" s="42"/>
      <c r="F765" s="42"/>
      <c r="G765" s="42"/>
      <c r="H765" s="42"/>
      <c r="I765" s="42"/>
      <c r="J765" s="42"/>
      <c r="K765" s="42"/>
      <c r="L765" s="42"/>
    </row>
    <row r="766" spans="3:12">
      <c r="C766" s="151"/>
      <c r="D766" s="19"/>
      <c r="E766" s="42"/>
      <c r="F766" s="42"/>
      <c r="G766" s="42"/>
      <c r="H766" s="42"/>
      <c r="I766" s="42"/>
      <c r="J766" s="42"/>
      <c r="K766" s="42"/>
      <c r="L766" s="42"/>
    </row>
    <row r="767" spans="3:12">
      <c r="C767" s="151"/>
      <c r="D767" s="19"/>
      <c r="E767" s="42"/>
      <c r="F767" s="42"/>
      <c r="G767" s="42"/>
      <c r="H767" s="42"/>
      <c r="I767" s="42"/>
      <c r="J767" s="42"/>
      <c r="K767" s="42"/>
      <c r="L767" s="42"/>
    </row>
    <row r="768" spans="3:12">
      <c r="C768" s="151"/>
      <c r="D768" s="19"/>
      <c r="E768" s="42"/>
      <c r="F768" s="42"/>
      <c r="G768" s="42"/>
      <c r="H768" s="42"/>
      <c r="I768" s="42"/>
      <c r="J768" s="42"/>
      <c r="K768" s="42"/>
      <c r="L768" s="42"/>
    </row>
    <row r="769" spans="3:12">
      <c r="C769" s="151"/>
      <c r="D769" s="19"/>
      <c r="E769" s="42"/>
      <c r="F769" s="42"/>
      <c r="G769" s="42"/>
      <c r="H769" s="42"/>
      <c r="I769" s="42"/>
      <c r="J769" s="42"/>
      <c r="K769" s="42"/>
      <c r="L769" s="42"/>
    </row>
    <row r="770" spans="3:12">
      <c r="C770" s="151"/>
      <c r="D770" s="19"/>
      <c r="E770" s="42"/>
      <c r="F770" s="42"/>
      <c r="G770" s="42"/>
      <c r="H770" s="42"/>
      <c r="I770" s="42"/>
      <c r="J770" s="42"/>
      <c r="K770" s="42"/>
      <c r="L770" s="42"/>
    </row>
    <row r="771" spans="3:12">
      <c r="C771" s="151"/>
      <c r="D771" s="19"/>
      <c r="E771" s="42"/>
      <c r="F771" s="42"/>
      <c r="G771" s="42"/>
      <c r="H771" s="42"/>
      <c r="I771" s="42"/>
      <c r="J771" s="42"/>
      <c r="K771" s="42"/>
      <c r="L771" s="42"/>
    </row>
    <row r="772" spans="3:12">
      <c r="C772" s="151"/>
      <c r="D772" s="19"/>
      <c r="E772" s="42"/>
      <c r="F772" s="42"/>
      <c r="G772" s="42"/>
      <c r="H772" s="42"/>
      <c r="I772" s="42"/>
      <c r="J772" s="42"/>
      <c r="K772" s="42"/>
      <c r="L772" s="42"/>
    </row>
    <row r="773" spans="3:12">
      <c r="C773" s="151"/>
      <c r="D773" s="19"/>
      <c r="E773" s="42"/>
      <c r="F773" s="42"/>
      <c r="G773" s="42"/>
      <c r="H773" s="42"/>
      <c r="I773" s="42"/>
      <c r="J773" s="42"/>
      <c r="K773" s="42"/>
      <c r="L773" s="42"/>
    </row>
    <row r="774" spans="3:12">
      <c r="C774" s="151"/>
      <c r="D774" s="19"/>
      <c r="E774" s="42"/>
      <c r="F774" s="42"/>
      <c r="G774" s="42"/>
      <c r="H774" s="42"/>
      <c r="I774" s="42"/>
      <c r="J774" s="42"/>
      <c r="K774" s="42"/>
      <c r="L774" s="42"/>
    </row>
    <row r="775" spans="3:12">
      <c r="C775" s="151"/>
      <c r="D775" s="19"/>
      <c r="E775" s="42"/>
      <c r="F775" s="42"/>
      <c r="G775" s="42"/>
      <c r="H775" s="42"/>
      <c r="I775" s="42"/>
      <c r="J775" s="42"/>
      <c r="K775" s="42"/>
      <c r="L775" s="42"/>
    </row>
    <row r="776" spans="3:12">
      <c r="C776" s="151"/>
      <c r="D776" s="19"/>
      <c r="E776" s="42"/>
      <c r="F776" s="42"/>
      <c r="G776" s="42"/>
      <c r="H776" s="42"/>
      <c r="I776" s="42"/>
      <c r="J776" s="42"/>
      <c r="K776" s="42"/>
      <c r="L776" s="42"/>
    </row>
    <row r="777" spans="3:12">
      <c r="C777" s="151"/>
      <c r="D777" s="19"/>
      <c r="E777" s="42"/>
      <c r="F777" s="42"/>
      <c r="G777" s="42"/>
      <c r="H777" s="42"/>
      <c r="I777" s="42"/>
      <c r="J777" s="42"/>
      <c r="K777" s="42"/>
      <c r="L777" s="42"/>
    </row>
    <row r="778" spans="3:12">
      <c r="C778" s="151"/>
      <c r="D778" s="19"/>
      <c r="E778" s="42"/>
      <c r="F778" s="42"/>
      <c r="G778" s="42"/>
      <c r="H778" s="42"/>
      <c r="I778" s="42"/>
      <c r="J778" s="42"/>
      <c r="K778" s="42"/>
      <c r="L778" s="42"/>
    </row>
    <row r="779" spans="3:12">
      <c r="C779" s="151"/>
      <c r="D779" s="19"/>
      <c r="E779" s="42"/>
      <c r="F779" s="42"/>
      <c r="G779" s="42"/>
      <c r="H779" s="42"/>
      <c r="I779" s="42"/>
      <c r="J779" s="42"/>
      <c r="K779" s="42"/>
      <c r="L779" s="42"/>
    </row>
    <row r="780" spans="3:12">
      <c r="C780" s="151"/>
      <c r="D780" s="19"/>
      <c r="E780" s="42"/>
      <c r="F780" s="42"/>
      <c r="G780" s="42"/>
      <c r="H780" s="42"/>
      <c r="I780" s="42"/>
      <c r="J780" s="42"/>
      <c r="K780" s="42"/>
      <c r="L780" s="42"/>
    </row>
    <row r="781" spans="3:12">
      <c r="C781" s="151"/>
      <c r="D781" s="19"/>
      <c r="E781" s="42"/>
      <c r="F781" s="42"/>
      <c r="G781" s="42"/>
      <c r="H781" s="42"/>
      <c r="I781" s="42"/>
      <c r="J781" s="42"/>
      <c r="K781" s="42"/>
      <c r="L781" s="42"/>
    </row>
    <row r="782" spans="3:12">
      <c r="C782" s="151"/>
      <c r="D782" s="19"/>
      <c r="E782" s="42"/>
      <c r="F782" s="42"/>
      <c r="G782" s="42"/>
      <c r="H782" s="42"/>
      <c r="I782" s="42"/>
      <c r="J782" s="42"/>
      <c r="K782" s="42"/>
      <c r="L782" s="42"/>
    </row>
    <row r="783" spans="3:12">
      <c r="C783" s="151"/>
      <c r="D783" s="19"/>
      <c r="E783" s="42"/>
      <c r="F783" s="42"/>
      <c r="G783" s="42"/>
      <c r="H783" s="42"/>
      <c r="I783" s="42"/>
      <c r="J783" s="42"/>
      <c r="K783" s="42"/>
      <c r="L783" s="42"/>
    </row>
    <row r="784" spans="3:12">
      <c r="C784" s="151"/>
      <c r="D784" s="19"/>
      <c r="E784" s="42"/>
      <c r="F784" s="42"/>
      <c r="G784" s="42"/>
      <c r="H784" s="42"/>
      <c r="I784" s="42"/>
      <c r="J784" s="42"/>
      <c r="K784" s="42"/>
      <c r="L784" s="42"/>
    </row>
    <row r="785" spans="3:12">
      <c r="C785" s="151"/>
      <c r="D785" s="19"/>
      <c r="E785" s="42"/>
      <c r="F785" s="42"/>
      <c r="G785" s="42"/>
      <c r="H785" s="42"/>
      <c r="I785" s="42"/>
      <c r="J785" s="42"/>
      <c r="K785" s="42"/>
      <c r="L785" s="42"/>
    </row>
    <row r="786" spans="3:12">
      <c r="C786" s="151"/>
      <c r="D786" s="19"/>
      <c r="E786" s="42"/>
      <c r="F786" s="42"/>
      <c r="G786" s="42"/>
      <c r="H786" s="42"/>
      <c r="I786" s="42"/>
      <c r="J786" s="42"/>
      <c r="K786" s="42"/>
      <c r="L786" s="42"/>
    </row>
    <row r="787" spans="3:12">
      <c r="C787" s="151"/>
      <c r="D787" s="19"/>
      <c r="E787" s="42"/>
      <c r="F787" s="42"/>
      <c r="G787" s="42"/>
      <c r="H787" s="42"/>
      <c r="I787" s="42"/>
      <c r="J787" s="42"/>
      <c r="K787" s="42"/>
      <c r="L787" s="42"/>
    </row>
    <row r="788" spans="3:12">
      <c r="C788" s="151"/>
      <c r="D788" s="19"/>
      <c r="E788" s="42"/>
      <c r="F788" s="42"/>
      <c r="G788" s="42"/>
      <c r="H788" s="42"/>
      <c r="I788" s="42"/>
      <c r="J788" s="42"/>
      <c r="K788" s="42"/>
      <c r="L788" s="42"/>
    </row>
    <row r="789" spans="3:12">
      <c r="C789" s="151"/>
      <c r="D789" s="19"/>
      <c r="E789" s="42"/>
      <c r="F789" s="42"/>
      <c r="G789" s="42"/>
      <c r="H789" s="42"/>
      <c r="I789" s="42"/>
      <c r="J789" s="42"/>
      <c r="K789" s="42"/>
      <c r="L789" s="42"/>
    </row>
    <row r="790" spans="3:12">
      <c r="C790" s="151"/>
      <c r="D790" s="19"/>
      <c r="E790" s="42"/>
      <c r="F790" s="42"/>
      <c r="G790" s="42"/>
      <c r="H790" s="42"/>
      <c r="I790" s="42"/>
      <c r="J790" s="42"/>
      <c r="K790" s="42"/>
      <c r="L790" s="42"/>
    </row>
    <row r="791" spans="3:12">
      <c r="C791" s="151"/>
      <c r="D791" s="19"/>
      <c r="E791" s="42"/>
      <c r="F791" s="42"/>
      <c r="G791" s="42"/>
      <c r="H791" s="42"/>
      <c r="I791" s="42"/>
      <c r="J791" s="42"/>
      <c r="K791" s="42"/>
      <c r="L791" s="42"/>
    </row>
    <row r="792" spans="3:12">
      <c r="C792" s="151"/>
      <c r="D792" s="19"/>
      <c r="E792" s="42"/>
      <c r="F792" s="42"/>
      <c r="G792" s="42"/>
      <c r="H792" s="42"/>
      <c r="I792" s="42"/>
      <c r="J792" s="42"/>
      <c r="K792" s="42"/>
      <c r="L792" s="42"/>
    </row>
    <row r="793" spans="3:12">
      <c r="C793" s="151"/>
      <c r="D793" s="19"/>
      <c r="E793" s="42"/>
      <c r="F793" s="42"/>
      <c r="G793" s="42"/>
      <c r="H793" s="42"/>
      <c r="I793" s="42"/>
      <c r="J793" s="42"/>
      <c r="K793" s="42"/>
      <c r="L793" s="42"/>
    </row>
    <row r="794" spans="3:12">
      <c r="C794" s="151"/>
      <c r="D794" s="19"/>
      <c r="E794" s="42"/>
      <c r="F794" s="42"/>
      <c r="G794" s="42"/>
      <c r="H794" s="42"/>
      <c r="I794" s="42"/>
      <c r="J794" s="42"/>
      <c r="K794" s="42"/>
      <c r="L794" s="42"/>
    </row>
    <row r="795" spans="3:12">
      <c r="C795" s="151"/>
      <c r="D795" s="19"/>
      <c r="E795" s="42"/>
      <c r="F795" s="42"/>
      <c r="G795" s="42"/>
      <c r="H795" s="42"/>
      <c r="I795" s="42"/>
      <c r="J795" s="42"/>
      <c r="K795" s="42"/>
      <c r="L795" s="42"/>
    </row>
    <row r="796" spans="3:12">
      <c r="C796" s="151"/>
      <c r="D796" s="19"/>
      <c r="E796" s="42"/>
      <c r="F796" s="42"/>
      <c r="G796" s="42"/>
      <c r="H796" s="42"/>
      <c r="I796" s="42"/>
      <c r="J796" s="42"/>
      <c r="K796" s="42"/>
      <c r="L796" s="42"/>
    </row>
    <row r="797" spans="3:12">
      <c r="C797" s="151"/>
      <c r="D797" s="19"/>
      <c r="E797" s="42"/>
      <c r="F797" s="42"/>
      <c r="G797" s="42"/>
      <c r="H797" s="42"/>
      <c r="I797" s="42"/>
      <c r="J797" s="42"/>
      <c r="K797" s="42"/>
      <c r="L797" s="42"/>
    </row>
    <row r="798" spans="3:12">
      <c r="C798" s="151"/>
      <c r="D798" s="19"/>
      <c r="E798" s="42"/>
      <c r="F798" s="42"/>
      <c r="G798" s="42"/>
      <c r="H798" s="42"/>
      <c r="I798" s="42"/>
      <c r="J798" s="42"/>
      <c r="K798" s="42"/>
      <c r="L798" s="42"/>
    </row>
    <row r="799" spans="3:12">
      <c r="C799" s="151"/>
      <c r="D799" s="19"/>
      <c r="E799" s="42"/>
      <c r="F799" s="42"/>
      <c r="G799" s="42"/>
      <c r="H799" s="42"/>
      <c r="I799" s="42"/>
      <c r="J799" s="42"/>
      <c r="K799" s="42"/>
      <c r="L799" s="42"/>
    </row>
    <row r="800" spans="3:12">
      <c r="C800" s="151"/>
      <c r="D800" s="19"/>
      <c r="E800" s="42"/>
      <c r="F800" s="42"/>
      <c r="G800" s="42"/>
      <c r="H800" s="42"/>
      <c r="I800" s="42"/>
      <c r="J800" s="42"/>
      <c r="K800" s="42"/>
      <c r="L800" s="42"/>
    </row>
    <row r="801" spans="3:12">
      <c r="C801" s="151"/>
      <c r="D801" s="19"/>
      <c r="E801" s="42"/>
      <c r="F801" s="42"/>
      <c r="G801" s="42"/>
      <c r="H801" s="42"/>
      <c r="I801" s="42"/>
      <c r="J801" s="42"/>
      <c r="K801" s="42"/>
      <c r="L801" s="42"/>
    </row>
    <row r="802" spans="3:12">
      <c r="C802" s="151"/>
      <c r="D802" s="19"/>
      <c r="E802" s="42"/>
      <c r="F802" s="42"/>
      <c r="G802" s="42"/>
      <c r="H802" s="42"/>
      <c r="I802" s="42"/>
      <c r="J802" s="42"/>
      <c r="K802" s="42"/>
      <c r="L802" s="42"/>
    </row>
    <row r="803" spans="3:12">
      <c r="C803" s="151"/>
      <c r="D803" s="19"/>
      <c r="E803" s="42"/>
      <c r="F803" s="42"/>
      <c r="G803" s="42"/>
      <c r="H803" s="42"/>
      <c r="I803" s="42"/>
      <c r="J803" s="42"/>
      <c r="K803" s="42"/>
      <c r="L803" s="42"/>
    </row>
    <row r="804" spans="3:12">
      <c r="C804" s="151"/>
      <c r="D804" s="19"/>
      <c r="E804" s="42"/>
      <c r="F804" s="42"/>
      <c r="G804" s="42"/>
      <c r="H804" s="42"/>
      <c r="I804" s="42"/>
      <c r="J804" s="42"/>
      <c r="K804" s="42"/>
      <c r="L804" s="42"/>
    </row>
    <row r="805" spans="3:12">
      <c r="C805" s="151"/>
      <c r="D805" s="19"/>
      <c r="E805" s="42"/>
      <c r="F805" s="42"/>
      <c r="G805" s="42"/>
      <c r="H805" s="42"/>
      <c r="I805" s="42"/>
      <c r="J805" s="42"/>
      <c r="K805" s="42"/>
      <c r="L805" s="42"/>
    </row>
    <row r="806" spans="3:12">
      <c r="C806" s="151"/>
      <c r="D806" s="19"/>
      <c r="E806" s="42"/>
      <c r="F806" s="42"/>
      <c r="G806" s="42"/>
      <c r="H806" s="42"/>
      <c r="I806" s="42"/>
      <c r="J806" s="42"/>
      <c r="K806" s="42"/>
      <c r="L806" s="42"/>
    </row>
    <row r="807" spans="3:12">
      <c r="C807" s="151"/>
      <c r="D807" s="19"/>
      <c r="E807" s="42"/>
      <c r="F807" s="42"/>
      <c r="G807" s="42"/>
      <c r="H807" s="42"/>
      <c r="I807" s="42"/>
      <c r="J807" s="42"/>
      <c r="K807" s="42"/>
      <c r="L807" s="42"/>
    </row>
    <row r="808" spans="3:12">
      <c r="C808" s="151"/>
      <c r="D808" s="19"/>
      <c r="E808" s="42"/>
      <c r="F808" s="42"/>
      <c r="G808" s="42"/>
      <c r="H808" s="42"/>
      <c r="I808" s="42"/>
      <c r="J808" s="42"/>
      <c r="K808" s="42"/>
      <c r="L808" s="42"/>
    </row>
    <row r="809" spans="3:12">
      <c r="C809" s="151"/>
      <c r="D809" s="19"/>
      <c r="E809" s="42"/>
      <c r="F809" s="42"/>
      <c r="G809" s="42"/>
      <c r="H809" s="42"/>
      <c r="I809" s="42"/>
      <c r="J809" s="42"/>
      <c r="K809" s="42"/>
      <c r="L809" s="42"/>
    </row>
    <row r="810" spans="3:12">
      <c r="C810" s="151"/>
      <c r="D810" s="19"/>
      <c r="E810" s="42"/>
      <c r="F810" s="42"/>
      <c r="G810" s="42"/>
      <c r="H810" s="42"/>
      <c r="I810" s="42"/>
      <c r="J810" s="42"/>
      <c r="K810" s="42"/>
      <c r="L810" s="42"/>
    </row>
    <row r="811" spans="3:12">
      <c r="C811" s="151"/>
      <c r="D811" s="19"/>
      <c r="E811" s="42"/>
      <c r="F811" s="42"/>
      <c r="G811" s="42"/>
      <c r="H811" s="42"/>
      <c r="I811" s="42"/>
      <c r="J811" s="42"/>
      <c r="K811" s="42"/>
      <c r="L811" s="42"/>
    </row>
    <row r="812" spans="3:12">
      <c r="C812" s="151"/>
      <c r="D812" s="19"/>
      <c r="E812" s="42"/>
      <c r="F812" s="42"/>
      <c r="G812" s="42"/>
      <c r="H812" s="42"/>
      <c r="I812" s="42"/>
      <c r="J812" s="42"/>
      <c r="K812" s="42"/>
      <c r="L812" s="42"/>
    </row>
    <row r="813" spans="3:12">
      <c r="C813" s="151"/>
      <c r="D813" s="19"/>
      <c r="E813" s="42"/>
      <c r="F813" s="42"/>
      <c r="G813" s="42"/>
      <c r="H813" s="42"/>
      <c r="I813" s="42"/>
      <c r="J813" s="42"/>
      <c r="K813" s="42"/>
      <c r="L813" s="42"/>
    </row>
    <row r="814" spans="3:12">
      <c r="C814" s="151"/>
      <c r="D814" s="19"/>
      <c r="E814" s="42"/>
      <c r="F814" s="42"/>
      <c r="G814" s="42"/>
      <c r="H814" s="42"/>
      <c r="I814" s="42"/>
      <c r="J814" s="42"/>
      <c r="K814" s="42"/>
      <c r="L814" s="42"/>
    </row>
    <row r="815" spans="3:12">
      <c r="C815" s="151"/>
      <c r="D815" s="19"/>
      <c r="E815" s="42"/>
      <c r="F815" s="42"/>
      <c r="G815" s="42"/>
      <c r="H815" s="42"/>
      <c r="I815" s="42"/>
      <c r="J815" s="42"/>
      <c r="K815" s="42"/>
      <c r="L815" s="42"/>
    </row>
    <row r="816" spans="3:12">
      <c r="C816" s="151"/>
      <c r="D816" s="19"/>
      <c r="E816" s="42"/>
      <c r="F816" s="42"/>
      <c r="G816" s="42"/>
      <c r="H816" s="42"/>
      <c r="I816" s="42"/>
      <c r="J816" s="42"/>
      <c r="K816" s="42"/>
      <c r="L816" s="42"/>
    </row>
    <row r="817" spans="3:12">
      <c r="C817" s="151"/>
      <c r="D817" s="19"/>
      <c r="E817" s="42"/>
      <c r="F817" s="42"/>
      <c r="G817" s="42"/>
      <c r="H817" s="42"/>
      <c r="I817" s="42"/>
      <c r="J817" s="42"/>
      <c r="K817" s="42"/>
      <c r="L817" s="42"/>
    </row>
    <row r="818" spans="3:12">
      <c r="C818" s="151"/>
      <c r="D818" s="19"/>
      <c r="E818" s="42"/>
      <c r="F818" s="42"/>
      <c r="G818" s="42"/>
      <c r="H818" s="42"/>
      <c r="I818" s="42"/>
      <c r="J818" s="42"/>
      <c r="K818" s="42"/>
      <c r="L818" s="42"/>
    </row>
    <row r="819" spans="3:12">
      <c r="C819" s="151"/>
      <c r="D819" s="19"/>
      <c r="E819" s="42"/>
      <c r="F819" s="42"/>
      <c r="G819" s="42"/>
      <c r="H819" s="42"/>
      <c r="I819" s="42"/>
      <c r="J819" s="42"/>
      <c r="K819" s="42"/>
      <c r="L819" s="42"/>
    </row>
    <row r="820" spans="3:12">
      <c r="C820" s="151"/>
      <c r="D820" s="19"/>
      <c r="E820" s="42"/>
      <c r="F820" s="42"/>
      <c r="G820" s="42"/>
      <c r="H820" s="42"/>
      <c r="I820" s="42"/>
      <c r="J820" s="42"/>
      <c r="K820" s="42"/>
      <c r="L820" s="42"/>
    </row>
    <row r="821" spans="3:12">
      <c r="C821" s="151"/>
      <c r="D821" s="19"/>
      <c r="E821" s="42"/>
      <c r="F821" s="42"/>
      <c r="G821" s="42"/>
      <c r="H821" s="42"/>
      <c r="I821" s="42"/>
      <c r="J821" s="42"/>
      <c r="K821" s="42"/>
      <c r="L821" s="42"/>
    </row>
    <row r="822" spans="3:12">
      <c r="C822" s="151"/>
      <c r="D822" s="19"/>
      <c r="E822" s="42"/>
      <c r="F822" s="42"/>
      <c r="G822" s="42"/>
      <c r="H822" s="42"/>
      <c r="I822" s="42"/>
      <c r="J822" s="42"/>
      <c r="K822" s="42"/>
      <c r="L822" s="42"/>
    </row>
    <row r="823" spans="3:12">
      <c r="C823" s="151"/>
      <c r="D823" s="19"/>
      <c r="E823" s="42"/>
      <c r="F823" s="42"/>
      <c r="G823" s="42"/>
      <c r="H823" s="42"/>
      <c r="I823" s="42"/>
      <c r="J823" s="42"/>
      <c r="K823" s="42"/>
      <c r="L823" s="42"/>
    </row>
    <row r="824" spans="3:12">
      <c r="C824" s="151"/>
      <c r="D824" s="19"/>
      <c r="E824" s="42"/>
      <c r="F824" s="42"/>
      <c r="G824" s="42"/>
      <c r="H824" s="42"/>
      <c r="I824" s="42"/>
      <c r="J824" s="42"/>
      <c r="K824" s="42"/>
      <c r="L824" s="42"/>
    </row>
    <row r="825" spans="3:12">
      <c r="C825" s="151"/>
      <c r="D825" s="19"/>
      <c r="E825" s="42"/>
      <c r="F825" s="42"/>
      <c r="G825" s="42"/>
      <c r="H825" s="42"/>
      <c r="I825" s="42"/>
      <c r="J825" s="42"/>
      <c r="K825" s="42"/>
      <c r="L825" s="42"/>
    </row>
    <row r="826" spans="3:12">
      <c r="C826" s="151"/>
      <c r="D826" s="19"/>
      <c r="E826" s="42"/>
      <c r="F826" s="42"/>
      <c r="G826" s="42"/>
      <c r="H826" s="42"/>
      <c r="I826" s="42"/>
      <c r="J826" s="42"/>
      <c r="K826" s="42"/>
      <c r="L826" s="42"/>
    </row>
    <row r="827" spans="3:12">
      <c r="C827" s="151"/>
      <c r="D827" s="19"/>
      <c r="E827" s="42"/>
      <c r="F827" s="42"/>
      <c r="G827" s="42"/>
      <c r="H827" s="42"/>
      <c r="I827" s="42"/>
      <c r="J827" s="42"/>
      <c r="K827" s="42"/>
      <c r="L827" s="42"/>
    </row>
    <row r="828" spans="3:12">
      <c r="C828" s="151"/>
      <c r="D828" s="19"/>
      <c r="E828" s="42"/>
      <c r="F828" s="42"/>
      <c r="G828" s="42"/>
      <c r="H828" s="42"/>
      <c r="I828" s="42"/>
      <c r="J828" s="42"/>
      <c r="K828" s="42"/>
      <c r="L828" s="42"/>
    </row>
    <row r="829" spans="3:12">
      <c r="C829" s="151"/>
      <c r="D829" s="19"/>
      <c r="E829" s="42"/>
      <c r="F829" s="42"/>
      <c r="G829" s="42"/>
      <c r="H829" s="42"/>
      <c r="I829" s="42"/>
      <c r="J829" s="42"/>
      <c r="K829" s="42"/>
      <c r="L829" s="42"/>
    </row>
    <row r="830" spans="3:12">
      <c r="C830" s="151"/>
      <c r="D830" s="19"/>
      <c r="E830" s="42"/>
      <c r="F830" s="42"/>
      <c r="G830" s="42"/>
      <c r="H830" s="42"/>
      <c r="I830" s="42"/>
      <c r="J830" s="42"/>
      <c r="K830" s="42"/>
      <c r="L830" s="42"/>
    </row>
    <row r="831" spans="3:12">
      <c r="C831" s="151"/>
      <c r="D831" s="19"/>
      <c r="E831" s="42"/>
      <c r="F831" s="42"/>
      <c r="G831" s="42"/>
      <c r="H831" s="42"/>
      <c r="I831" s="42"/>
      <c r="J831" s="42"/>
      <c r="K831" s="42"/>
      <c r="L831" s="42"/>
    </row>
    <row r="832" spans="3:12">
      <c r="C832" s="151"/>
      <c r="D832" s="19"/>
      <c r="E832" s="42"/>
      <c r="F832" s="42"/>
      <c r="G832" s="42"/>
      <c r="H832" s="42"/>
      <c r="I832" s="42"/>
      <c r="J832" s="42"/>
      <c r="K832" s="42"/>
      <c r="L832" s="42"/>
    </row>
    <row r="833" spans="3:12">
      <c r="C833" s="151"/>
      <c r="D833" s="19"/>
      <c r="E833" s="42"/>
      <c r="F833" s="42"/>
      <c r="G833" s="42"/>
      <c r="H833" s="42"/>
      <c r="I833" s="42"/>
      <c r="J833" s="42"/>
      <c r="K833" s="42"/>
      <c r="L833" s="42"/>
    </row>
    <row r="834" spans="3:12">
      <c r="C834" s="151"/>
      <c r="D834" s="19"/>
      <c r="E834" s="42"/>
      <c r="F834" s="42"/>
      <c r="G834" s="42"/>
      <c r="H834" s="42"/>
      <c r="I834" s="42"/>
      <c r="J834" s="42"/>
      <c r="K834" s="42"/>
      <c r="L834" s="42"/>
    </row>
    <row r="835" spans="3:12">
      <c r="C835" s="151"/>
      <c r="D835" s="19"/>
      <c r="E835" s="42"/>
      <c r="F835" s="42"/>
      <c r="G835" s="42"/>
      <c r="H835" s="42"/>
      <c r="I835" s="42"/>
      <c r="J835" s="42"/>
      <c r="K835" s="42"/>
      <c r="L835" s="42"/>
    </row>
    <row r="836" spans="3:12">
      <c r="C836" s="151"/>
      <c r="D836" s="19"/>
      <c r="E836" s="42"/>
      <c r="F836" s="42"/>
      <c r="G836" s="42"/>
      <c r="H836" s="42"/>
      <c r="I836" s="42"/>
      <c r="J836" s="42"/>
      <c r="K836" s="42"/>
      <c r="L836" s="42"/>
    </row>
    <row r="837" spans="3:12">
      <c r="C837" s="151"/>
      <c r="D837" s="19"/>
      <c r="E837" s="42"/>
      <c r="F837" s="42"/>
      <c r="G837" s="42"/>
      <c r="H837" s="42"/>
      <c r="I837" s="42"/>
      <c r="J837" s="42"/>
      <c r="K837" s="42"/>
      <c r="L837" s="42"/>
    </row>
    <row r="838" spans="3:12">
      <c r="C838" s="151"/>
      <c r="D838" s="19"/>
      <c r="E838" s="42"/>
      <c r="F838" s="42"/>
      <c r="G838" s="42"/>
      <c r="H838" s="42"/>
      <c r="I838" s="42"/>
      <c r="J838" s="42"/>
      <c r="K838" s="42"/>
      <c r="L838" s="42"/>
    </row>
    <row r="839" spans="3:12">
      <c r="C839" s="151"/>
      <c r="D839" s="19"/>
      <c r="E839" s="42"/>
      <c r="F839" s="42"/>
      <c r="G839" s="42"/>
      <c r="H839" s="42"/>
      <c r="I839" s="42"/>
      <c r="J839" s="42"/>
      <c r="K839" s="42"/>
      <c r="L839" s="42"/>
    </row>
    <row r="840" spans="3:12">
      <c r="C840" s="151"/>
      <c r="D840" s="19"/>
      <c r="E840" s="42"/>
      <c r="F840" s="42"/>
      <c r="G840" s="42"/>
      <c r="H840" s="42"/>
      <c r="I840" s="42"/>
      <c r="J840" s="42"/>
      <c r="K840" s="42"/>
      <c r="L840" s="42"/>
    </row>
    <row r="841" spans="3:12">
      <c r="C841" s="151"/>
      <c r="D841" s="19"/>
      <c r="E841" s="42"/>
      <c r="F841" s="42"/>
      <c r="G841" s="42"/>
      <c r="H841" s="42"/>
      <c r="I841" s="42"/>
      <c r="J841" s="42"/>
      <c r="K841" s="42"/>
      <c r="L841" s="42"/>
    </row>
    <row r="842" spans="3:12">
      <c r="C842" s="151"/>
      <c r="D842" s="19"/>
      <c r="E842" s="42"/>
      <c r="F842" s="42"/>
      <c r="G842" s="42"/>
      <c r="H842" s="42"/>
      <c r="I842" s="42"/>
      <c r="J842" s="42"/>
      <c r="K842" s="42"/>
      <c r="L842" s="42"/>
    </row>
    <row r="843" spans="3:12">
      <c r="C843" s="151"/>
      <c r="D843" s="19"/>
      <c r="E843" s="42"/>
      <c r="F843" s="42"/>
      <c r="G843" s="42"/>
      <c r="H843" s="42"/>
      <c r="I843" s="42"/>
      <c r="J843" s="42"/>
      <c r="K843" s="42"/>
      <c r="L843" s="42"/>
    </row>
    <row r="844" spans="3:12">
      <c r="C844" s="151"/>
      <c r="D844" s="19"/>
      <c r="E844" s="42"/>
      <c r="F844" s="42"/>
      <c r="G844" s="42"/>
      <c r="H844" s="42"/>
      <c r="I844" s="42"/>
      <c r="J844" s="42"/>
      <c r="K844" s="42"/>
      <c r="L844" s="42"/>
    </row>
    <row r="845" spans="3:12">
      <c r="C845" s="151"/>
      <c r="D845" s="19"/>
      <c r="E845" s="42"/>
      <c r="F845" s="42"/>
      <c r="G845" s="42"/>
      <c r="H845" s="42"/>
      <c r="I845" s="42"/>
      <c r="J845" s="42"/>
      <c r="K845" s="42"/>
      <c r="L845" s="42"/>
    </row>
    <row r="846" spans="3:12">
      <c r="C846" s="151"/>
      <c r="D846" s="19"/>
      <c r="E846" s="42"/>
      <c r="F846" s="42"/>
      <c r="G846" s="42"/>
      <c r="H846" s="42"/>
      <c r="I846" s="42"/>
      <c r="J846" s="42"/>
      <c r="K846" s="42"/>
      <c r="L846" s="42"/>
    </row>
    <row r="847" spans="3:12">
      <c r="C847" s="151"/>
      <c r="D847" s="19"/>
      <c r="E847" s="42"/>
      <c r="F847" s="42"/>
      <c r="G847" s="42"/>
      <c r="H847" s="42"/>
      <c r="I847" s="42"/>
      <c r="J847" s="42"/>
      <c r="K847" s="42"/>
      <c r="L847" s="42"/>
    </row>
    <row r="848" spans="3:12">
      <c r="C848" s="151"/>
      <c r="D848" s="19"/>
      <c r="E848" s="42"/>
      <c r="F848" s="42"/>
      <c r="G848" s="42"/>
      <c r="H848" s="42"/>
      <c r="I848" s="42"/>
      <c r="J848" s="42"/>
      <c r="K848" s="42"/>
      <c r="L848" s="42"/>
    </row>
    <row r="849" spans="3:12">
      <c r="C849" s="151"/>
      <c r="D849" s="19"/>
      <c r="E849" s="42"/>
      <c r="F849" s="42"/>
      <c r="G849" s="42"/>
      <c r="H849" s="42"/>
      <c r="I849" s="42"/>
      <c r="J849" s="42"/>
      <c r="K849" s="42"/>
      <c r="L849" s="42"/>
    </row>
    <row r="850" spans="3:12">
      <c r="C850" s="151"/>
      <c r="D850" s="19"/>
      <c r="E850" s="42"/>
      <c r="F850" s="42"/>
      <c r="G850" s="42"/>
      <c r="H850" s="42"/>
      <c r="I850" s="42"/>
      <c r="J850" s="42"/>
      <c r="K850" s="42"/>
      <c r="L850" s="42"/>
    </row>
    <row r="851" spans="3:12">
      <c r="C851" s="151"/>
      <c r="D851" s="19"/>
      <c r="E851" s="42"/>
      <c r="F851" s="42"/>
      <c r="G851" s="42"/>
      <c r="H851" s="42"/>
      <c r="I851" s="42"/>
      <c r="J851" s="42"/>
      <c r="K851" s="42"/>
      <c r="L851" s="42"/>
    </row>
    <row r="852" spans="3:12">
      <c r="C852" s="151"/>
      <c r="D852" s="19"/>
      <c r="E852" s="42"/>
      <c r="F852" s="42"/>
      <c r="G852" s="42"/>
      <c r="H852" s="42"/>
      <c r="I852" s="42"/>
      <c r="J852" s="42"/>
      <c r="K852" s="42"/>
      <c r="L852" s="42"/>
    </row>
    <row r="853" spans="3:12">
      <c r="C853" s="151"/>
      <c r="D853" s="19"/>
      <c r="E853" s="42"/>
      <c r="F853" s="42"/>
      <c r="G853" s="42"/>
      <c r="H853" s="42"/>
      <c r="I853" s="42"/>
      <c r="J853" s="42"/>
      <c r="K853" s="42"/>
      <c r="L853" s="42"/>
    </row>
    <row r="854" spans="3:12">
      <c r="C854" s="151"/>
      <c r="D854" s="19"/>
      <c r="E854" s="42"/>
      <c r="F854" s="42"/>
      <c r="G854" s="42"/>
      <c r="H854" s="42"/>
      <c r="I854" s="42"/>
      <c r="J854" s="42"/>
      <c r="K854" s="42"/>
      <c r="L854" s="42"/>
    </row>
    <row r="855" spans="3:12">
      <c r="C855" s="151"/>
      <c r="D855" s="19"/>
      <c r="E855" s="42"/>
      <c r="F855" s="42"/>
      <c r="G855" s="42"/>
      <c r="H855" s="42"/>
      <c r="I855" s="42"/>
      <c r="J855" s="42"/>
      <c r="K855" s="42"/>
      <c r="L855" s="42"/>
    </row>
    <row r="856" spans="3:12">
      <c r="C856" s="151"/>
      <c r="D856" s="19"/>
      <c r="E856" s="42"/>
      <c r="F856" s="42"/>
      <c r="G856" s="42"/>
      <c r="H856" s="42"/>
      <c r="I856" s="42"/>
      <c r="J856" s="42"/>
      <c r="K856" s="42"/>
      <c r="L856" s="42"/>
    </row>
    <row r="857" spans="3:12">
      <c r="C857" s="151"/>
      <c r="D857" s="19"/>
      <c r="E857" s="42"/>
      <c r="F857" s="42"/>
      <c r="G857" s="42"/>
      <c r="H857" s="42"/>
      <c r="I857" s="42"/>
      <c r="J857" s="42"/>
      <c r="K857" s="42"/>
      <c r="L857" s="42"/>
    </row>
    <row r="858" spans="3:12">
      <c r="C858" s="151"/>
      <c r="D858" s="19"/>
      <c r="E858" s="42"/>
      <c r="F858" s="42"/>
      <c r="G858" s="42"/>
      <c r="H858" s="42"/>
      <c r="I858" s="42"/>
      <c r="J858" s="42"/>
      <c r="K858" s="42"/>
      <c r="L858" s="42"/>
    </row>
    <row r="859" spans="3:12">
      <c r="C859" s="151"/>
      <c r="D859" s="19"/>
      <c r="E859" s="42"/>
      <c r="F859" s="42"/>
      <c r="G859" s="42"/>
      <c r="H859" s="42"/>
      <c r="I859" s="42"/>
      <c r="J859" s="42"/>
      <c r="K859" s="42"/>
      <c r="L859" s="42"/>
    </row>
    <row r="860" spans="3:12">
      <c r="C860" s="151"/>
      <c r="D860" s="19"/>
      <c r="E860" s="42"/>
      <c r="F860" s="42"/>
      <c r="G860" s="42"/>
      <c r="H860" s="42"/>
      <c r="I860" s="42"/>
      <c r="J860" s="42"/>
      <c r="K860" s="42"/>
      <c r="L860" s="42"/>
    </row>
    <row r="861" spans="3:12">
      <c r="C861" s="151"/>
      <c r="D861" s="19"/>
      <c r="E861" s="42"/>
      <c r="F861" s="42"/>
      <c r="G861" s="42"/>
      <c r="H861" s="42"/>
      <c r="I861" s="42"/>
      <c r="J861" s="42"/>
      <c r="K861" s="42"/>
      <c r="L861" s="42"/>
    </row>
    <row r="862" spans="3:12">
      <c r="C862" s="151"/>
      <c r="D862" s="19"/>
      <c r="E862" s="42"/>
      <c r="F862" s="42"/>
      <c r="G862" s="42"/>
      <c r="H862" s="42"/>
      <c r="I862" s="42"/>
      <c r="J862" s="42"/>
      <c r="K862" s="42"/>
      <c r="L862" s="42"/>
    </row>
    <row r="863" spans="3:12">
      <c r="C863" s="151"/>
      <c r="D863" s="19"/>
      <c r="E863" s="42"/>
      <c r="F863" s="42"/>
      <c r="G863" s="42"/>
      <c r="H863" s="42"/>
      <c r="I863" s="42"/>
      <c r="J863" s="42"/>
      <c r="K863" s="42"/>
      <c r="L863" s="42"/>
    </row>
    <row r="864" spans="3:12">
      <c r="C864" s="151"/>
      <c r="D864" s="19"/>
      <c r="E864" s="42"/>
      <c r="F864" s="42"/>
      <c r="G864" s="42"/>
      <c r="H864" s="42"/>
      <c r="I864" s="42"/>
      <c r="J864" s="42"/>
      <c r="K864" s="42"/>
      <c r="L864" s="42"/>
    </row>
    <row r="865" spans="3:12">
      <c r="C865" s="151"/>
      <c r="D865" s="19"/>
      <c r="E865" s="42"/>
      <c r="F865" s="42"/>
      <c r="G865" s="42"/>
      <c r="H865" s="42"/>
      <c r="I865" s="42"/>
      <c r="J865" s="42"/>
      <c r="K865" s="42"/>
      <c r="L865" s="42"/>
    </row>
    <row r="866" spans="3:12">
      <c r="C866" s="151"/>
      <c r="D866" s="19"/>
      <c r="E866" s="42"/>
      <c r="F866" s="42"/>
      <c r="G866" s="42"/>
      <c r="H866" s="42"/>
      <c r="I866" s="42"/>
      <c r="J866" s="42"/>
      <c r="K866" s="42"/>
      <c r="L866" s="42"/>
    </row>
    <row r="867" spans="3:12">
      <c r="C867" s="151"/>
      <c r="D867" s="19"/>
      <c r="E867" s="42"/>
      <c r="F867" s="42"/>
      <c r="G867" s="42"/>
      <c r="H867" s="42"/>
      <c r="I867" s="42"/>
      <c r="J867" s="42"/>
      <c r="K867" s="42"/>
      <c r="L867" s="42"/>
    </row>
    <row r="868" spans="3:12">
      <c r="C868" s="151"/>
      <c r="D868" s="19"/>
      <c r="E868" s="42"/>
      <c r="F868" s="42"/>
      <c r="G868" s="42"/>
      <c r="H868" s="42"/>
      <c r="I868" s="42"/>
      <c r="J868" s="42"/>
      <c r="K868" s="42"/>
      <c r="L868" s="42"/>
    </row>
    <row r="869" spans="3:12">
      <c r="C869" s="151"/>
      <c r="D869" s="19"/>
      <c r="E869" s="42"/>
      <c r="F869" s="42"/>
      <c r="G869" s="42"/>
      <c r="H869" s="42"/>
      <c r="I869" s="42"/>
      <c r="J869" s="42"/>
      <c r="K869" s="42"/>
      <c r="L869" s="42"/>
    </row>
    <row r="870" spans="3:12">
      <c r="C870" s="151"/>
      <c r="D870" s="19"/>
      <c r="E870" s="42"/>
      <c r="F870" s="42"/>
      <c r="G870" s="42"/>
      <c r="H870" s="42"/>
      <c r="I870" s="42"/>
      <c r="J870" s="42"/>
      <c r="K870" s="42"/>
      <c r="L870" s="42"/>
    </row>
    <row r="871" spans="3:12">
      <c r="C871" s="151"/>
      <c r="D871" s="19"/>
      <c r="E871" s="42"/>
      <c r="F871" s="42"/>
      <c r="G871" s="42"/>
      <c r="H871" s="42"/>
      <c r="I871" s="42"/>
      <c r="J871" s="42"/>
      <c r="K871" s="42"/>
      <c r="L871" s="42"/>
    </row>
    <row r="872" spans="3:12">
      <c r="C872" s="151"/>
      <c r="D872" s="19"/>
      <c r="E872" s="42"/>
      <c r="F872" s="42"/>
      <c r="G872" s="42"/>
      <c r="H872" s="42"/>
      <c r="I872" s="42"/>
      <c r="J872" s="42"/>
      <c r="K872" s="42"/>
      <c r="L872" s="42"/>
    </row>
    <row r="873" spans="3:12">
      <c r="C873" s="151"/>
      <c r="D873" s="19"/>
      <c r="E873" s="42"/>
      <c r="F873" s="42"/>
      <c r="G873" s="42"/>
      <c r="H873" s="42"/>
      <c r="I873" s="42"/>
      <c r="J873" s="42"/>
      <c r="K873" s="42"/>
      <c r="L873" s="42"/>
    </row>
    <row r="874" spans="3:12">
      <c r="C874" s="151"/>
      <c r="D874" s="19"/>
      <c r="E874" s="42"/>
      <c r="F874" s="42"/>
      <c r="G874" s="42"/>
      <c r="H874" s="42"/>
      <c r="I874" s="42"/>
      <c r="J874" s="42"/>
      <c r="K874" s="42"/>
      <c r="L874" s="42"/>
    </row>
    <row r="875" spans="3:12">
      <c r="C875" s="151"/>
      <c r="D875" s="19"/>
      <c r="E875" s="42"/>
      <c r="F875" s="42"/>
      <c r="G875" s="42"/>
      <c r="H875" s="42"/>
      <c r="I875" s="42"/>
      <c r="J875" s="42"/>
      <c r="K875" s="42"/>
      <c r="L875" s="42"/>
    </row>
    <row r="876" spans="3:12">
      <c r="C876" s="151"/>
      <c r="D876" s="19"/>
      <c r="E876" s="42"/>
      <c r="F876" s="42"/>
      <c r="G876" s="42"/>
      <c r="H876" s="42"/>
      <c r="I876" s="42"/>
      <c r="J876" s="42"/>
      <c r="K876" s="42"/>
      <c r="L876" s="42"/>
    </row>
    <row r="877" spans="3:12">
      <c r="C877" s="151"/>
      <c r="D877" s="19"/>
      <c r="E877" s="42"/>
      <c r="F877" s="42"/>
      <c r="G877" s="42"/>
      <c r="H877" s="42"/>
      <c r="I877" s="42"/>
      <c r="J877" s="42"/>
      <c r="K877" s="42"/>
      <c r="L877" s="42"/>
    </row>
    <row r="878" spans="3:12">
      <c r="C878" s="151"/>
      <c r="D878" s="19"/>
      <c r="E878" s="42"/>
      <c r="F878" s="42"/>
      <c r="G878" s="42"/>
      <c r="H878" s="42"/>
      <c r="I878" s="42"/>
      <c r="J878" s="42"/>
      <c r="K878" s="42"/>
      <c r="L878" s="42"/>
    </row>
    <row r="879" spans="3:12">
      <c r="C879" s="151"/>
      <c r="D879" s="19"/>
      <c r="E879" s="42"/>
      <c r="F879" s="42"/>
      <c r="G879" s="42"/>
      <c r="H879" s="42"/>
      <c r="I879" s="42"/>
      <c r="J879" s="42"/>
      <c r="K879" s="42"/>
      <c r="L879" s="42"/>
    </row>
    <row r="880" spans="3:12">
      <c r="C880" s="151"/>
      <c r="D880" s="19"/>
      <c r="E880" s="42"/>
      <c r="F880" s="42"/>
      <c r="G880" s="42"/>
      <c r="H880" s="42"/>
      <c r="I880" s="42"/>
      <c r="J880" s="42"/>
      <c r="K880" s="42"/>
      <c r="L880" s="42"/>
    </row>
    <row r="881" spans="3:12">
      <c r="C881" s="151"/>
      <c r="D881" s="19"/>
      <c r="E881" s="42"/>
      <c r="F881" s="42"/>
      <c r="G881" s="42"/>
      <c r="H881" s="42"/>
      <c r="I881" s="42"/>
      <c r="J881" s="42"/>
      <c r="K881" s="42"/>
      <c r="L881" s="42"/>
    </row>
    <row r="882" spans="3:12">
      <c r="C882" s="151"/>
      <c r="D882" s="19"/>
      <c r="E882" s="42"/>
      <c r="F882" s="42"/>
      <c r="G882" s="42"/>
      <c r="H882" s="42"/>
      <c r="I882" s="42"/>
      <c r="J882" s="42"/>
      <c r="K882" s="42"/>
      <c r="L882" s="42"/>
    </row>
    <row r="883" spans="3:12">
      <c r="C883" s="151"/>
      <c r="D883" s="19"/>
      <c r="E883" s="42"/>
      <c r="F883" s="42"/>
      <c r="G883" s="42"/>
      <c r="H883" s="42"/>
      <c r="I883" s="42"/>
      <c r="J883" s="42"/>
      <c r="K883" s="42"/>
      <c r="L883" s="42"/>
    </row>
    <row r="884" spans="3:12">
      <c r="C884" s="151"/>
      <c r="D884" s="19"/>
      <c r="E884" s="42"/>
      <c r="F884" s="42"/>
      <c r="G884" s="42"/>
      <c r="H884" s="42"/>
      <c r="I884" s="42"/>
      <c r="J884" s="42"/>
      <c r="K884" s="42"/>
      <c r="L884" s="42"/>
    </row>
    <row r="885" spans="3:12">
      <c r="C885" s="151"/>
      <c r="D885" s="19"/>
      <c r="E885" s="42"/>
      <c r="F885" s="42"/>
      <c r="G885" s="42"/>
      <c r="H885" s="42"/>
      <c r="I885" s="42"/>
      <c r="J885" s="42"/>
      <c r="K885" s="42"/>
      <c r="L885" s="42"/>
    </row>
    <row r="886" spans="3:12">
      <c r="C886" s="151"/>
      <c r="D886" s="19"/>
      <c r="E886" s="42"/>
      <c r="F886" s="42"/>
      <c r="G886" s="42"/>
      <c r="H886" s="42"/>
      <c r="I886" s="42"/>
      <c r="J886" s="42"/>
      <c r="K886" s="42"/>
      <c r="L886" s="42"/>
    </row>
    <row r="887" spans="3:12">
      <c r="C887" s="151"/>
      <c r="D887" s="19"/>
      <c r="E887" s="42"/>
      <c r="F887" s="42"/>
      <c r="G887" s="42"/>
      <c r="H887" s="42"/>
      <c r="I887" s="42"/>
      <c r="J887" s="42"/>
      <c r="K887" s="42"/>
      <c r="L887" s="42"/>
    </row>
    <row r="888" spans="3:12">
      <c r="C888" s="151"/>
      <c r="D888" s="19"/>
      <c r="E888" s="42"/>
      <c r="F888" s="42"/>
      <c r="G888" s="42"/>
      <c r="H888" s="42"/>
      <c r="I888" s="42"/>
      <c r="J888" s="42"/>
      <c r="K888" s="42"/>
      <c r="L888" s="42"/>
    </row>
    <row r="889" spans="3:12">
      <c r="C889" s="151"/>
      <c r="D889" s="19"/>
      <c r="E889" s="42"/>
      <c r="F889" s="42"/>
      <c r="G889" s="42"/>
      <c r="H889" s="42"/>
      <c r="I889" s="42"/>
      <c r="J889" s="42"/>
      <c r="K889" s="42"/>
      <c r="L889" s="42"/>
    </row>
    <row r="890" spans="3:12">
      <c r="C890" s="151"/>
      <c r="D890" s="19"/>
      <c r="E890" s="42"/>
      <c r="F890" s="42"/>
      <c r="G890" s="42"/>
      <c r="H890" s="42"/>
      <c r="I890" s="42"/>
      <c r="J890" s="42"/>
      <c r="K890" s="42"/>
      <c r="L890" s="42"/>
    </row>
    <row r="891" spans="3:12">
      <c r="C891" s="151"/>
      <c r="D891" s="19"/>
      <c r="E891" s="42"/>
      <c r="F891" s="42"/>
      <c r="G891" s="42"/>
      <c r="H891" s="42"/>
      <c r="I891" s="42"/>
      <c r="J891" s="42"/>
      <c r="K891" s="42"/>
      <c r="L891" s="42"/>
    </row>
    <row r="892" spans="3:12">
      <c r="C892" s="151"/>
      <c r="D892" s="19"/>
      <c r="E892" s="42"/>
      <c r="F892" s="42"/>
      <c r="G892" s="42"/>
      <c r="H892" s="42"/>
      <c r="I892" s="42"/>
      <c r="J892" s="42"/>
      <c r="K892" s="42"/>
      <c r="L892" s="42"/>
    </row>
    <row r="893" spans="3:12">
      <c r="C893" s="151"/>
      <c r="D893" s="19"/>
      <c r="E893" s="42"/>
      <c r="F893" s="42"/>
      <c r="G893" s="42"/>
      <c r="H893" s="42"/>
      <c r="I893" s="42"/>
      <c r="J893" s="42"/>
      <c r="K893" s="42"/>
      <c r="L893" s="42"/>
    </row>
    <row r="894" spans="3:12">
      <c r="C894" s="151"/>
      <c r="D894" s="19"/>
      <c r="E894" s="42"/>
      <c r="F894" s="42"/>
      <c r="G894" s="42"/>
      <c r="H894" s="42"/>
      <c r="I894" s="42"/>
      <c r="J894" s="42"/>
      <c r="K894" s="42"/>
      <c r="L894" s="42"/>
    </row>
    <row r="895" spans="3:12">
      <c r="C895" s="151"/>
      <c r="D895" s="19"/>
      <c r="E895" s="42"/>
      <c r="F895" s="42"/>
      <c r="G895" s="42"/>
      <c r="H895" s="42"/>
      <c r="I895" s="42"/>
      <c r="J895" s="42"/>
      <c r="K895" s="42"/>
      <c r="L895" s="42"/>
    </row>
    <row r="896" spans="3:12">
      <c r="C896" s="151"/>
      <c r="D896" s="19"/>
      <c r="E896" s="42"/>
      <c r="F896" s="42"/>
      <c r="G896" s="42"/>
      <c r="H896" s="42"/>
      <c r="I896" s="42"/>
      <c r="J896" s="42"/>
      <c r="K896" s="42"/>
      <c r="L896" s="42"/>
    </row>
    <row r="897" spans="3:12">
      <c r="C897" s="151"/>
      <c r="D897" s="19"/>
      <c r="E897" s="42"/>
      <c r="F897" s="42"/>
      <c r="G897" s="42"/>
      <c r="H897" s="42"/>
      <c r="I897" s="42"/>
      <c r="J897" s="42"/>
      <c r="K897" s="42"/>
      <c r="L897" s="42"/>
    </row>
    <row r="898" spans="3:12">
      <c r="C898" s="151"/>
      <c r="D898" s="19"/>
      <c r="E898" s="42"/>
      <c r="F898" s="42"/>
      <c r="G898" s="42"/>
      <c r="H898" s="42"/>
      <c r="I898" s="42"/>
      <c r="J898" s="42"/>
      <c r="K898" s="42"/>
      <c r="L898" s="42"/>
    </row>
    <row r="899" spans="3:12">
      <c r="C899" s="151"/>
      <c r="D899" s="19"/>
      <c r="E899" s="42"/>
      <c r="F899" s="42"/>
      <c r="G899" s="42"/>
      <c r="H899" s="42"/>
      <c r="I899" s="42"/>
      <c r="J899" s="42"/>
      <c r="K899" s="42"/>
      <c r="L899" s="42"/>
    </row>
    <row r="900" spans="3:12">
      <c r="C900" s="151"/>
      <c r="D900" s="19"/>
      <c r="E900" s="42"/>
      <c r="F900" s="42"/>
      <c r="G900" s="42"/>
      <c r="H900" s="42"/>
      <c r="I900" s="42"/>
      <c r="J900" s="42"/>
      <c r="K900" s="42"/>
      <c r="L900" s="42"/>
    </row>
    <row r="901" spans="3:12">
      <c r="C901" s="151"/>
      <c r="D901" s="19"/>
      <c r="E901" s="42"/>
      <c r="F901" s="42"/>
      <c r="G901" s="42"/>
      <c r="H901" s="42"/>
      <c r="I901" s="42"/>
      <c r="J901" s="42"/>
      <c r="K901" s="42"/>
      <c r="L901" s="42"/>
    </row>
    <row r="902" spans="3:12">
      <c r="C902" s="151"/>
      <c r="D902" s="19"/>
      <c r="E902" s="42"/>
      <c r="F902" s="42"/>
      <c r="G902" s="42"/>
      <c r="H902" s="42"/>
      <c r="I902" s="42"/>
      <c r="J902" s="42"/>
      <c r="K902" s="42"/>
      <c r="L902" s="42"/>
    </row>
    <row r="903" spans="3:12">
      <c r="C903" s="151"/>
      <c r="D903" s="19"/>
      <c r="E903" s="42"/>
      <c r="F903" s="42"/>
      <c r="G903" s="42"/>
      <c r="H903" s="42"/>
      <c r="I903" s="42"/>
      <c r="J903" s="42"/>
      <c r="K903" s="42"/>
      <c r="L903" s="42"/>
    </row>
    <row r="904" spans="3:12">
      <c r="C904" s="151"/>
      <c r="D904" s="19"/>
      <c r="E904" s="42"/>
      <c r="F904" s="42"/>
      <c r="G904" s="42"/>
      <c r="H904" s="42"/>
      <c r="I904" s="42"/>
      <c r="J904" s="42"/>
      <c r="K904" s="42"/>
      <c r="L904" s="42"/>
    </row>
    <row r="905" spans="3:12">
      <c r="C905" s="151"/>
      <c r="D905" s="19"/>
      <c r="E905" s="42"/>
      <c r="F905" s="42"/>
      <c r="G905" s="42"/>
      <c r="H905" s="42"/>
      <c r="I905" s="42"/>
      <c r="J905" s="42"/>
      <c r="K905" s="42"/>
      <c r="L905" s="42"/>
    </row>
    <row r="906" spans="3:12">
      <c r="C906" s="151"/>
      <c r="D906" s="19"/>
      <c r="E906" s="42"/>
      <c r="F906" s="42"/>
      <c r="G906" s="42"/>
      <c r="H906" s="42"/>
      <c r="I906" s="42"/>
      <c r="J906" s="42"/>
      <c r="K906" s="42"/>
      <c r="L906" s="42"/>
    </row>
    <row r="907" spans="3:12">
      <c r="C907" s="151"/>
      <c r="D907" s="19"/>
      <c r="E907" s="42"/>
      <c r="F907" s="42"/>
      <c r="G907" s="42"/>
      <c r="H907" s="42"/>
      <c r="I907" s="42"/>
      <c r="J907" s="42"/>
      <c r="K907" s="42"/>
      <c r="L907" s="42"/>
    </row>
    <row r="908" spans="3:12">
      <c r="C908" s="151"/>
      <c r="D908" s="19"/>
      <c r="E908" s="42"/>
      <c r="F908" s="42"/>
      <c r="G908" s="42"/>
      <c r="H908" s="42"/>
      <c r="I908" s="42"/>
      <c r="J908" s="42"/>
      <c r="K908" s="42"/>
      <c r="L908" s="42"/>
    </row>
    <row r="909" spans="3:12">
      <c r="C909" s="151"/>
      <c r="D909" s="19"/>
      <c r="E909" s="42"/>
      <c r="F909" s="42"/>
      <c r="G909" s="42"/>
      <c r="H909" s="42"/>
      <c r="I909" s="42"/>
      <c r="J909" s="42"/>
      <c r="K909" s="42"/>
      <c r="L909" s="42"/>
    </row>
    <row r="910" spans="3:12">
      <c r="C910" s="151"/>
      <c r="D910" s="19"/>
      <c r="E910" s="42"/>
      <c r="F910" s="42"/>
      <c r="G910" s="42"/>
      <c r="H910" s="42"/>
      <c r="I910" s="42"/>
      <c r="J910" s="42"/>
      <c r="K910" s="42"/>
      <c r="L910" s="42"/>
    </row>
    <row r="911" spans="3:12">
      <c r="C911" s="151"/>
      <c r="D911" s="19"/>
      <c r="E911" s="42"/>
      <c r="F911" s="42"/>
      <c r="G911" s="42"/>
      <c r="H911" s="42"/>
      <c r="I911" s="42"/>
      <c r="J911" s="42"/>
      <c r="K911" s="42"/>
      <c r="L911" s="42"/>
    </row>
    <row r="912" spans="3:12">
      <c r="C912" s="151"/>
      <c r="D912" s="19"/>
      <c r="E912" s="42"/>
      <c r="F912" s="42"/>
      <c r="G912" s="42"/>
      <c r="H912" s="42"/>
      <c r="I912" s="42"/>
      <c r="J912" s="42"/>
      <c r="K912" s="42"/>
      <c r="L912" s="42"/>
    </row>
    <row r="913" spans="3:12">
      <c r="C913" s="151"/>
      <c r="D913" s="19"/>
      <c r="E913" s="42"/>
      <c r="F913" s="42"/>
      <c r="G913" s="42"/>
      <c r="H913" s="42"/>
      <c r="I913" s="42"/>
      <c r="J913" s="42"/>
      <c r="K913" s="42"/>
      <c r="L913" s="42"/>
    </row>
    <row r="914" spans="3:12">
      <c r="C914" s="151"/>
      <c r="D914" s="19"/>
      <c r="E914" s="42"/>
      <c r="F914" s="42"/>
      <c r="G914" s="42"/>
      <c r="H914" s="42"/>
      <c r="I914" s="42"/>
      <c r="J914" s="42"/>
      <c r="K914" s="42"/>
      <c r="L914" s="42"/>
    </row>
    <row r="915" spans="3:12">
      <c r="C915" s="151"/>
      <c r="D915" s="19"/>
      <c r="E915" s="42"/>
      <c r="F915" s="42"/>
      <c r="G915" s="42"/>
      <c r="H915" s="42"/>
      <c r="I915" s="42"/>
      <c r="J915" s="42"/>
      <c r="K915" s="42"/>
      <c r="L915" s="42"/>
    </row>
    <row r="916" spans="3:12">
      <c r="C916" s="151"/>
      <c r="D916" s="19"/>
      <c r="E916" s="42"/>
      <c r="F916" s="42"/>
      <c r="G916" s="42"/>
      <c r="H916" s="42"/>
      <c r="I916" s="42"/>
      <c r="J916" s="42"/>
      <c r="K916" s="42"/>
      <c r="L916" s="42"/>
    </row>
    <row r="917" spans="3:12">
      <c r="C917" s="151"/>
      <c r="D917" s="19"/>
      <c r="E917" s="42"/>
      <c r="F917" s="42"/>
      <c r="G917" s="42"/>
      <c r="H917" s="42"/>
      <c r="I917" s="42"/>
      <c r="J917" s="42"/>
      <c r="K917" s="42"/>
      <c r="L917" s="42"/>
    </row>
    <row r="918" spans="3:12">
      <c r="C918" s="151"/>
      <c r="D918" s="19"/>
      <c r="E918" s="42"/>
      <c r="F918" s="42"/>
      <c r="G918" s="42"/>
      <c r="H918" s="42"/>
      <c r="I918" s="42"/>
      <c r="J918" s="42"/>
      <c r="K918" s="42"/>
      <c r="L918" s="42"/>
    </row>
    <row r="919" spans="3:12">
      <c r="C919" s="151"/>
      <c r="D919" s="19"/>
      <c r="E919" s="42"/>
      <c r="F919" s="42"/>
      <c r="G919" s="42"/>
      <c r="H919" s="42"/>
      <c r="I919" s="42"/>
      <c r="J919" s="42"/>
      <c r="K919" s="42"/>
      <c r="L919" s="42"/>
    </row>
    <row r="920" spans="3:12">
      <c r="C920" s="151"/>
      <c r="D920" s="19"/>
      <c r="E920" s="42"/>
      <c r="F920" s="42"/>
      <c r="G920" s="42"/>
      <c r="H920" s="42"/>
      <c r="I920" s="42"/>
      <c r="J920" s="42"/>
      <c r="K920" s="42"/>
      <c r="L920" s="42"/>
    </row>
    <row r="921" spans="3:12">
      <c r="C921" s="151"/>
      <c r="D921" s="19"/>
      <c r="E921" s="42"/>
      <c r="F921" s="42"/>
      <c r="G921" s="42"/>
      <c r="H921" s="42"/>
      <c r="I921" s="42"/>
      <c r="J921" s="42"/>
      <c r="K921" s="42"/>
      <c r="L921" s="42"/>
    </row>
    <row r="922" spans="3:12">
      <c r="C922" s="151"/>
      <c r="D922" s="19"/>
      <c r="E922" s="42"/>
      <c r="F922" s="42"/>
      <c r="G922" s="42"/>
      <c r="H922" s="42"/>
      <c r="I922" s="42"/>
      <c r="J922" s="42"/>
      <c r="K922" s="42"/>
      <c r="L922" s="42"/>
    </row>
    <row r="923" spans="3:12">
      <c r="C923" s="151"/>
      <c r="D923" s="19"/>
      <c r="E923" s="42"/>
      <c r="F923" s="42"/>
      <c r="G923" s="42"/>
      <c r="H923" s="42"/>
      <c r="I923" s="42"/>
      <c r="J923" s="42"/>
      <c r="K923" s="42"/>
      <c r="L923" s="42"/>
    </row>
    <row r="924" spans="3:12">
      <c r="C924" s="151"/>
      <c r="D924" s="19"/>
      <c r="E924" s="42"/>
      <c r="F924" s="42"/>
      <c r="G924" s="42"/>
      <c r="H924" s="42"/>
      <c r="I924" s="42"/>
      <c r="J924" s="42"/>
      <c r="K924" s="42"/>
      <c r="L924" s="42"/>
    </row>
    <row r="925" spans="3:12">
      <c r="C925" s="151"/>
      <c r="D925" s="19"/>
      <c r="E925" s="42"/>
      <c r="F925" s="42"/>
      <c r="G925" s="42"/>
      <c r="H925" s="42"/>
      <c r="I925" s="42"/>
      <c r="J925" s="42"/>
      <c r="K925" s="42"/>
      <c r="L925" s="42"/>
    </row>
    <row r="926" spans="3:12">
      <c r="C926" s="151"/>
      <c r="D926" s="19"/>
      <c r="E926" s="42"/>
      <c r="F926" s="42"/>
      <c r="G926" s="42"/>
      <c r="H926" s="42"/>
      <c r="I926" s="42"/>
      <c r="J926" s="42"/>
      <c r="K926" s="42"/>
      <c r="L926" s="42"/>
    </row>
    <row r="927" spans="3:12">
      <c r="C927" s="151"/>
      <c r="D927" s="19"/>
      <c r="E927" s="42"/>
      <c r="F927" s="42"/>
      <c r="G927" s="42"/>
      <c r="H927" s="42"/>
      <c r="I927" s="42"/>
      <c r="J927" s="42"/>
      <c r="K927" s="42"/>
      <c r="L927" s="42"/>
    </row>
    <row r="928" spans="3:12">
      <c r="C928" s="151"/>
      <c r="D928" s="19"/>
      <c r="E928" s="42"/>
      <c r="F928" s="42"/>
      <c r="G928" s="42"/>
      <c r="H928" s="42"/>
      <c r="I928" s="42"/>
      <c r="J928" s="42"/>
      <c r="K928" s="42"/>
      <c r="L928" s="42"/>
    </row>
    <row r="929" spans="3:12">
      <c r="C929" s="151"/>
      <c r="D929" s="19"/>
      <c r="E929" s="42"/>
      <c r="F929" s="42"/>
      <c r="G929" s="42"/>
      <c r="H929" s="42"/>
      <c r="I929" s="42"/>
      <c r="J929" s="42"/>
      <c r="K929" s="42"/>
      <c r="L929" s="42"/>
    </row>
    <row r="930" spans="3:12">
      <c r="C930" s="151"/>
      <c r="D930" s="19"/>
      <c r="E930" s="42"/>
      <c r="F930" s="42"/>
      <c r="G930" s="42"/>
      <c r="H930" s="42"/>
      <c r="I930" s="42"/>
      <c r="J930" s="42"/>
      <c r="K930" s="42"/>
      <c r="L930" s="42"/>
    </row>
    <row r="931" spans="3:12">
      <c r="C931" s="151"/>
      <c r="D931" s="19"/>
      <c r="E931" s="42"/>
      <c r="F931" s="42"/>
      <c r="G931" s="42"/>
      <c r="H931" s="42"/>
      <c r="I931" s="42"/>
      <c r="J931" s="42"/>
      <c r="K931" s="42"/>
      <c r="L931" s="42"/>
    </row>
    <row r="932" spans="3:12">
      <c r="C932" s="151"/>
      <c r="D932" s="19"/>
      <c r="E932" s="42"/>
      <c r="F932" s="42"/>
      <c r="G932" s="42"/>
      <c r="H932" s="42"/>
      <c r="I932" s="42"/>
      <c r="J932" s="42"/>
      <c r="K932" s="42"/>
      <c r="L932" s="42"/>
    </row>
    <row r="933" spans="3:12">
      <c r="C933" s="151"/>
      <c r="D933" s="19"/>
      <c r="E933" s="42"/>
      <c r="F933" s="42"/>
      <c r="G933" s="42"/>
      <c r="H933" s="42"/>
      <c r="I933" s="42"/>
      <c r="J933" s="42"/>
      <c r="K933" s="42"/>
      <c r="L933" s="42"/>
    </row>
    <row r="934" spans="3:12">
      <c r="C934" s="151"/>
      <c r="D934" s="19"/>
      <c r="E934" s="42"/>
      <c r="F934" s="42"/>
      <c r="G934" s="42"/>
      <c r="H934" s="42"/>
      <c r="I934" s="42"/>
      <c r="J934" s="42"/>
      <c r="K934" s="42"/>
      <c r="L934" s="42"/>
    </row>
    <row r="935" spans="3:12">
      <c r="C935" s="151"/>
      <c r="D935" s="19"/>
      <c r="E935" s="42"/>
      <c r="F935" s="42"/>
      <c r="G935" s="42"/>
      <c r="H935" s="42"/>
      <c r="I935" s="42"/>
      <c r="J935" s="42"/>
      <c r="K935" s="42"/>
      <c r="L935" s="42"/>
    </row>
    <row r="936" spans="3:12">
      <c r="C936" s="151"/>
      <c r="D936" s="19"/>
      <c r="E936" s="42"/>
      <c r="F936" s="42"/>
      <c r="G936" s="42"/>
      <c r="H936" s="42"/>
      <c r="I936" s="42"/>
      <c r="J936" s="42"/>
      <c r="K936" s="42"/>
      <c r="L936" s="42"/>
    </row>
    <row r="937" spans="3:12">
      <c r="C937" s="151"/>
      <c r="D937" s="19"/>
      <c r="E937" s="42"/>
      <c r="F937" s="42"/>
      <c r="G937" s="42"/>
      <c r="H937" s="42"/>
      <c r="I937" s="42"/>
      <c r="J937" s="42"/>
      <c r="K937" s="42"/>
      <c r="L937" s="42"/>
    </row>
    <row r="938" spans="3:12">
      <c r="C938" s="151"/>
      <c r="D938" s="19"/>
      <c r="E938" s="42"/>
      <c r="F938" s="42"/>
      <c r="G938" s="42"/>
      <c r="H938" s="42"/>
      <c r="I938" s="42"/>
      <c r="J938" s="42"/>
      <c r="K938" s="42"/>
      <c r="L938" s="42"/>
    </row>
    <row r="939" spans="3:12">
      <c r="C939" s="151"/>
      <c r="D939" s="19"/>
      <c r="E939" s="42"/>
      <c r="F939" s="42"/>
      <c r="G939" s="42"/>
      <c r="H939" s="42"/>
      <c r="I939" s="42"/>
      <c r="J939" s="42"/>
      <c r="K939" s="42"/>
      <c r="L939" s="42"/>
    </row>
    <row r="940" spans="3:12">
      <c r="C940" s="151"/>
      <c r="D940" s="19"/>
      <c r="E940" s="42"/>
      <c r="F940" s="42"/>
      <c r="G940" s="42"/>
      <c r="H940" s="42"/>
      <c r="I940" s="42"/>
      <c r="J940" s="42"/>
      <c r="K940" s="42"/>
      <c r="L940" s="42"/>
    </row>
    <row r="941" spans="3:12">
      <c r="C941" s="151"/>
      <c r="D941" s="19"/>
      <c r="E941" s="42"/>
      <c r="F941" s="42"/>
      <c r="G941" s="42"/>
      <c r="H941" s="42"/>
      <c r="I941" s="42"/>
      <c r="J941" s="42"/>
      <c r="K941" s="42"/>
      <c r="L941" s="42"/>
    </row>
    <row r="942" spans="3:12">
      <c r="C942" s="151"/>
      <c r="D942" s="19"/>
      <c r="E942" s="42"/>
      <c r="F942" s="42"/>
      <c r="G942" s="42"/>
      <c r="H942" s="42"/>
      <c r="I942" s="42"/>
      <c r="J942" s="42"/>
      <c r="K942" s="42"/>
      <c r="L942" s="42"/>
    </row>
    <row r="943" spans="3:12">
      <c r="C943" s="151"/>
      <c r="D943" s="19"/>
      <c r="E943" s="42"/>
      <c r="F943" s="42"/>
      <c r="G943" s="42"/>
      <c r="H943" s="42"/>
      <c r="I943" s="42"/>
      <c r="J943" s="42"/>
      <c r="K943" s="42"/>
      <c r="L943" s="42"/>
    </row>
    <row r="944" spans="3:12">
      <c r="C944" s="151"/>
      <c r="D944" s="19"/>
      <c r="E944" s="42"/>
      <c r="F944" s="42"/>
      <c r="G944" s="42"/>
      <c r="H944" s="42"/>
      <c r="I944" s="42"/>
      <c r="J944" s="42"/>
      <c r="K944" s="42"/>
      <c r="L944" s="42"/>
    </row>
    <row r="945" spans="3:12">
      <c r="C945" s="151"/>
      <c r="D945" s="19"/>
      <c r="E945" s="42"/>
      <c r="F945" s="42"/>
      <c r="G945" s="42"/>
      <c r="H945" s="42"/>
      <c r="I945" s="42"/>
      <c r="J945" s="42"/>
      <c r="K945" s="42"/>
      <c r="L945" s="42"/>
    </row>
    <row r="946" spans="3:12">
      <c r="C946" s="151"/>
      <c r="D946" s="19"/>
      <c r="E946" s="42"/>
      <c r="F946" s="42"/>
      <c r="G946" s="42"/>
      <c r="H946" s="42"/>
      <c r="I946" s="42"/>
      <c r="J946" s="42"/>
      <c r="K946" s="42"/>
      <c r="L946" s="42"/>
    </row>
    <row r="947" spans="3:12">
      <c r="C947" s="151"/>
      <c r="D947" s="19"/>
      <c r="E947" s="42"/>
      <c r="F947" s="42"/>
      <c r="G947" s="42"/>
      <c r="H947" s="42"/>
      <c r="I947" s="42"/>
      <c r="J947" s="42"/>
      <c r="K947" s="42"/>
      <c r="L947" s="42"/>
    </row>
    <row r="948" spans="3:12">
      <c r="C948" s="151"/>
      <c r="D948" s="19"/>
      <c r="E948" s="42"/>
      <c r="F948" s="42"/>
      <c r="G948" s="42"/>
      <c r="H948" s="42"/>
      <c r="I948" s="42"/>
      <c r="J948" s="42"/>
      <c r="K948" s="42"/>
      <c r="L948" s="42"/>
    </row>
    <row r="949" spans="3:12">
      <c r="C949" s="151"/>
      <c r="D949" s="19"/>
      <c r="E949" s="42"/>
      <c r="F949" s="42"/>
      <c r="G949" s="42"/>
      <c r="H949" s="42"/>
      <c r="I949" s="42"/>
      <c r="J949" s="42"/>
      <c r="K949" s="42"/>
      <c r="L949" s="42"/>
    </row>
    <row r="950" spans="3:12">
      <c r="C950" s="151"/>
      <c r="D950" s="19"/>
      <c r="E950" s="42"/>
      <c r="F950" s="42"/>
      <c r="G950" s="42"/>
      <c r="H950" s="42"/>
      <c r="I950" s="42"/>
      <c r="J950" s="42"/>
      <c r="K950" s="42"/>
      <c r="L950" s="42"/>
    </row>
    <row r="951" spans="3:12">
      <c r="C951" s="151"/>
      <c r="D951" s="19"/>
      <c r="E951" s="42"/>
      <c r="F951" s="42"/>
      <c r="G951" s="42"/>
      <c r="H951" s="42"/>
      <c r="I951" s="42"/>
      <c r="J951" s="42"/>
      <c r="K951" s="42"/>
      <c r="L951" s="42"/>
    </row>
    <row r="952" spans="3:12">
      <c r="C952" s="151"/>
      <c r="D952" s="19"/>
      <c r="E952" s="42"/>
      <c r="F952" s="42"/>
      <c r="G952" s="42"/>
      <c r="H952" s="42"/>
      <c r="I952" s="42"/>
      <c r="J952" s="42"/>
      <c r="K952" s="42"/>
      <c r="L952" s="42"/>
    </row>
    <row r="953" spans="3:12">
      <c r="C953" s="151"/>
      <c r="D953" s="19"/>
      <c r="E953" s="42"/>
      <c r="F953" s="42"/>
      <c r="G953" s="42"/>
      <c r="H953" s="42"/>
      <c r="I953" s="42"/>
      <c r="J953" s="42"/>
      <c r="K953" s="42"/>
      <c r="L953" s="42"/>
    </row>
    <row r="954" spans="3:12">
      <c r="C954" s="151"/>
      <c r="D954" s="19"/>
      <c r="E954" s="42"/>
      <c r="F954" s="42"/>
      <c r="G954" s="42"/>
      <c r="H954" s="42"/>
      <c r="I954" s="42"/>
      <c r="J954" s="42"/>
      <c r="K954" s="42"/>
      <c r="L954" s="42"/>
    </row>
    <row r="955" spans="3:12">
      <c r="C955" s="151"/>
      <c r="D955" s="19"/>
      <c r="E955" s="42"/>
      <c r="F955" s="42"/>
      <c r="G955" s="42"/>
      <c r="H955" s="42"/>
      <c r="I955" s="42"/>
      <c r="J955" s="42"/>
      <c r="K955" s="42"/>
      <c r="L955" s="42"/>
    </row>
    <row r="956" spans="3:12">
      <c r="C956" s="151"/>
      <c r="D956" s="19"/>
      <c r="E956" s="42"/>
      <c r="F956" s="42"/>
      <c r="G956" s="42"/>
      <c r="H956" s="42"/>
      <c r="I956" s="42"/>
      <c r="J956" s="42"/>
      <c r="K956" s="42"/>
      <c r="L956" s="42"/>
    </row>
    <row r="957" spans="3:12">
      <c r="C957" s="151"/>
      <c r="D957" s="19"/>
      <c r="E957" s="42"/>
      <c r="F957" s="42"/>
      <c r="G957" s="42"/>
      <c r="H957" s="42"/>
      <c r="I957" s="42"/>
      <c r="J957" s="42"/>
      <c r="K957" s="42"/>
      <c r="L957" s="42"/>
    </row>
    <row r="958" spans="3:12">
      <c r="C958" s="151"/>
      <c r="D958" s="19"/>
      <c r="E958" s="42"/>
      <c r="F958" s="42"/>
      <c r="G958" s="42"/>
      <c r="H958" s="42"/>
      <c r="I958" s="42"/>
      <c r="J958" s="42"/>
      <c r="K958" s="42"/>
      <c r="L958" s="42"/>
    </row>
    <row r="959" spans="3:12">
      <c r="C959" s="151"/>
      <c r="D959" s="19"/>
      <c r="E959" s="42"/>
      <c r="F959" s="42"/>
      <c r="G959" s="42"/>
      <c r="H959" s="42"/>
      <c r="I959" s="42"/>
      <c r="J959" s="42"/>
      <c r="K959" s="42"/>
      <c r="L959" s="42"/>
    </row>
    <row r="960" spans="3:12">
      <c r="C960" s="151"/>
      <c r="D960" s="19"/>
      <c r="E960" s="42"/>
      <c r="F960" s="42"/>
      <c r="G960" s="42"/>
      <c r="H960" s="42"/>
      <c r="I960" s="42"/>
      <c r="J960" s="42"/>
      <c r="K960" s="42"/>
      <c r="L960" s="42"/>
    </row>
    <row r="961" spans="3:12">
      <c r="C961" s="151"/>
      <c r="D961" s="19"/>
      <c r="E961" s="42"/>
      <c r="F961" s="42"/>
      <c r="G961" s="42"/>
      <c r="H961" s="42"/>
      <c r="I961" s="42"/>
      <c r="J961" s="42"/>
      <c r="K961" s="42"/>
      <c r="L961" s="42"/>
    </row>
    <row r="962" spans="3:12">
      <c r="C962" s="151"/>
      <c r="D962" s="19"/>
      <c r="E962" s="42"/>
      <c r="F962" s="42"/>
      <c r="G962" s="42"/>
      <c r="H962" s="42"/>
      <c r="I962" s="42"/>
      <c r="J962" s="42"/>
      <c r="K962" s="42"/>
      <c r="L962" s="42"/>
    </row>
    <row r="963" spans="3:12">
      <c r="C963" s="151"/>
      <c r="D963" s="19"/>
      <c r="E963" s="42"/>
      <c r="F963" s="42"/>
      <c r="G963" s="42"/>
      <c r="H963" s="42"/>
      <c r="I963" s="42"/>
      <c r="J963" s="42"/>
      <c r="K963" s="42"/>
      <c r="L963" s="42"/>
    </row>
    <row r="964" spans="3:12">
      <c r="C964" s="151"/>
      <c r="D964" s="19"/>
      <c r="E964" s="42"/>
      <c r="F964" s="42"/>
      <c r="G964" s="42"/>
      <c r="H964" s="42"/>
      <c r="I964" s="42"/>
      <c r="J964" s="42"/>
      <c r="K964" s="42"/>
      <c r="L964" s="42"/>
    </row>
    <row r="965" spans="3:12">
      <c r="C965" s="151"/>
      <c r="D965" s="19"/>
      <c r="E965" s="42"/>
      <c r="F965" s="42"/>
      <c r="G965" s="42"/>
      <c r="H965" s="42"/>
      <c r="I965" s="42"/>
      <c r="J965" s="42"/>
      <c r="K965" s="42"/>
      <c r="L965" s="42"/>
    </row>
    <row r="966" spans="3:12">
      <c r="C966" s="151"/>
      <c r="D966" s="19"/>
      <c r="E966" s="42"/>
      <c r="F966" s="42"/>
      <c r="G966" s="42"/>
      <c r="H966" s="42"/>
      <c r="I966" s="42"/>
      <c r="J966" s="42"/>
      <c r="K966" s="42"/>
      <c r="L966" s="42"/>
    </row>
    <row r="967" spans="3:12">
      <c r="C967" s="151"/>
      <c r="D967" s="19"/>
      <c r="E967" s="42"/>
      <c r="F967" s="42"/>
      <c r="G967" s="42"/>
      <c r="H967" s="42"/>
      <c r="I967" s="42"/>
      <c r="J967" s="42"/>
      <c r="K967" s="42"/>
      <c r="L967" s="42"/>
    </row>
    <row r="968" spans="3:12">
      <c r="C968" s="151"/>
      <c r="D968" s="19"/>
      <c r="E968" s="42"/>
      <c r="F968" s="42"/>
      <c r="G968" s="42"/>
      <c r="H968" s="42"/>
      <c r="I968" s="42"/>
      <c r="J968" s="42"/>
      <c r="K968" s="42"/>
      <c r="L968" s="42"/>
    </row>
    <row r="969" spans="3:12">
      <c r="C969" s="151"/>
      <c r="D969" s="19"/>
      <c r="E969" s="42"/>
      <c r="F969" s="42"/>
      <c r="G969" s="42"/>
      <c r="H969" s="42"/>
      <c r="I969" s="42"/>
      <c r="J969" s="42"/>
      <c r="K969" s="42"/>
      <c r="L969" s="42"/>
    </row>
    <row r="970" spans="3:12">
      <c r="C970" s="151"/>
      <c r="D970" s="19"/>
      <c r="E970" s="42"/>
      <c r="F970" s="42"/>
      <c r="G970" s="42"/>
      <c r="H970" s="42"/>
      <c r="I970" s="42"/>
      <c r="J970" s="42"/>
      <c r="K970" s="42"/>
      <c r="L970" s="42"/>
    </row>
    <row r="971" spans="3:12">
      <c r="C971" s="151"/>
      <c r="D971" s="19"/>
      <c r="E971" s="42"/>
      <c r="F971" s="42"/>
      <c r="G971" s="42"/>
      <c r="H971" s="42"/>
      <c r="I971" s="42"/>
      <c r="J971" s="42"/>
      <c r="K971" s="42"/>
      <c r="L971" s="42"/>
    </row>
    <row r="972" spans="3:12">
      <c r="C972" s="151"/>
      <c r="D972" s="19"/>
      <c r="E972" s="42"/>
      <c r="F972" s="42"/>
      <c r="G972" s="42"/>
      <c r="H972" s="42"/>
      <c r="I972" s="42"/>
      <c r="J972" s="42"/>
      <c r="K972" s="42"/>
      <c r="L972" s="42"/>
    </row>
    <row r="973" spans="3:12">
      <c r="C973" s="151"/>
      <c r="D973" s="19"/>
      <c r="E973" s="42"/>
      <c r="F973" s="42"/>
      <c r="G973" s="42"/>
      <c r="H973" s="42"/>
      <c r="I973" s="42"/>
      <c r="J973" s="42"/>
      <c r="K973" s="42"/>
      <c r="L973" s="42"/>
    </row>
    <row r="974" spans="3:12">
      <c r="C974" s="151"/>
      <c r="D974" s="19"/>
      <c r="E974" s="42"/>
      <c r="F974" s="42"/>
      <c r="G974" s="42"/>
      <c r="H974" s="42"/>
      <c r="I974" s="42"/>
      <c r="J974" s="42"/>
      <c r="K974" s="42"/>
      <c r="L974" s="42"/>
    </row>
    <row r="975" spans="3:12">
      <c r="C975" s="151"/>
      <c r="D975" s="19"/>
      <c r="E975" s="42"/>
      <c r="F975" s="42"/>
      <c r="G975" s="42"/>
      <c r="H975" s="42"/>
      <c r="I975" s="42"/>
      <c r="J975" s="42"/>
      <c r="K975" s="42"/>
      <c r="L975" s="42"/>
    </row>
    <row r="976" spans="3:12">
      <c r="C976" s="151"/>
      <c r="D976" s="19"/>
      <c r="E976" s="42"/>
      <c r="F976" s="42"/>
      <c r="G976" s="42"/>
      <c r="H976" s="42"/>
      <c r="I976" s="42"/>
      <c r="J976" s="42"/>
      <c r="K976" s="42"/>
      <c r="L976" s="42"/>
    </row>
    <row r="977" spans="3:12">
      <c r="C977" s="151"/>
      <c r="D977" s="19"/>
      <c r="E977" s="42"/>
      <c r="F977" s="42"/>
      <c r="G977" s="42"/>
      <c r="H977" s="42"/>
      <c r="I977" s="42"/>
      <c r="J977" s="42"/>
      <c r="K977" s="42"/>
      <c r="L977" s="42"/>
    </row>
    <row r="978" spans="3:12">
      <c r="C978" s="151"/>
      <c r="D978" s="19"/>
      <c r="E978" s="42"/>
      <c r="F978" s="42"/>
      <c r="G978" s="42"/>
      <c r="H978" s="42"/>
      <c r="I978" s="42"/>
      <c r="J978" s="42"/>
      <c r="K978" s="42"/>
      <c r="L978" s="42"/>
    </row>
    <row r="979" spans="3:12">
      <c r="C979" s="151"/>
      <c r="D979" s="19"/>
      <c r="E979" s="42"/>
      <c r="F979" s="42"/>
      <c r="G979" s="42"/>
      <c r="H979" s="42"/>
      <c r="I979" s="42"/>
      <c r="J979" s="42"/>
      <c r="K979" s="42"/>
      <c r="L979" s="42"/>
    </row>
    <row r="980" spans="3:12">
      <c r="C980" s="151"/>
      <c r="D980" s="19"/>
      <c r="E980" s="42"/>
      <c r="F980" s="42"/>
      <c r="G980" s="42"/>
      <c r="H980" s="42"/>
      <c r="I980" s="42"/>
      <c r="J980" s="42"/>
      <c r="K980" s="42"/>
      <c r="L980" s="42"/>
    </row>
    <row r="981" spans="3:12">
      <c r="C981" s="151"/>
      <c r="D981" s="19"/>
      <c r="E981" s="42"/>
      <c r="F981" s="42"/>
      <c r="G981" s="42"/>
      <c r="H981" s="42"/>
      <c r="I981" s="42"/>
      <c r="J981" s="42"/>
      <c r="K981" s="42"/>
      <c r="L981" s="42"/>
    </row>
    <row r="982" spans="3:12">
      <c r="C982" s="151"/>
      <c r="D982" s="19"/>
      <c r="E982" s="42"/>
      <c r="F982" s="42"/>
      <c r="G982" s="42"/>
      <c r="H982" s="42"/>
      <c r="I982" s="42"/>
      <c r="J982" s="42"/>
      <c r="K982" s="42"/>
      <c r="L982" s="42"/>
    </row>
    <row r="983" spans="3:12">
      <c r="C983" s="151"/>
      <c r="D983" s="19"/>
      <c r="E983" s="42"/>
      <c r="F983" s="42"/>
      <c r="G983" s="42"/>
      <c r="H983" s="42"/>
      <c r="I983" s="42"/>
      <c r="J983" s="42"/>
      <c r="K983" s="42"/>
      <c r="L983" s="42"/>
    </row>
    <row r="984" spans="3:12">
      <c r="C984" s="151"/>
      <c r="D984" s="19"/>
      <c r="E984" s="42"/>
      <c r="F984" s="42"/>
      <c r="G984" s="42"/>
      <c r="H984" s="42"/>
      <c r="I984" s="42"/>
      <c r="J984" s="42"/>
      <c r="K984" s="42"/>
      <c r="L984" s="42"/>
    </row>
    <row r="985" spans="3:12">
      <c r="C985" s="151"/>
      <c r="D985" s="19"/>
      <c r="E985" s="42"/>
      <c r="F985" s="42"/>
      <c r="G985" s="42"/>
      <c r="H985" s="42"/>
      <c r="I985" s="42"/>
      <c r="J985" s="42"/>
      <c r="K985" s="42"/>
      <c r="L985" s="42"/>
    </row>
    <row r="986" spans="3:12">
      <c r="C986" s="151"/>
      <c r="D986" s="19"/>
      <c r="E986" s="42"/>
      <c r="F986" s="42"/>
      <c r="G986" s="42"/>
      <c r="H986" s="42"/>
      <c r="I986" s="42"/>
      <c r="J986" s="42"/>
      <c r="K986" s="42"/>
      <c r="L986" s="42"/>
    </row>
    <row r="987" spans="3:12">
      <c r="C987" s="151"/>
      <c r="D987" s="19"/>
      <c r="E987" s="42"/>
      <c r="F987" s="42"/>
      <c r="G987" s="42"/>
      <c r="H987" s="42"/>
      <c r="I987" s="42"/>
      <c r="J987" s="42"/>
      <c r="K987" s="42"/>
      <c r="L987" s="42"/>
    </row>
    <row r="988" spans="3:12">
      <c r="C988" s="151"/>
      <c r="D988" s="19"/>
      <c r="E988" s="42"/>
      <c r="F988" s="42"/>
      <c r="G988" s="42"/>
      <c r="H988" s="42"/>
      <c r="I988" s="42"/>
      <c r="J988" s="42"/>
      <c r="K988" s="42"/>
      <c r="L988" s="42"/>
    </row>
    <row r="989" spans="3:12">
      <c r="C989" s="151"/>
      <c r="D989" s="19"/>
      <c r="E989" s="42"/>
      <c r="F989" s="42"/>
      <c r="G989" s="42"/>
      <c r="H989" s="42"/>
      <c r="I989" s="42"/>
      <c r="J989" s="42"/>
      <c r="K989" s="42"/>
      <c r="L989" s="42"/>
    </row>
    <row r="990" spans="3:12">
      <c r="C990" s="151"/>
      <c r="D990" s="19"/>
      <c r="E990" s="42"/>
      <c r="F990" s="42"/>
      <c r="G990" s="42"/>
      <c r="H990" s="42"/>
      <c r="I990" s="42"/>
      <c r="J990" s="42"/>
      <c r="K990" s="42"/>
      <c r="L990" s="42"/>
    </row>
    <row r="991" spans="3:12">
      <c r="C991" s="151"/>
      <c r="D991" s="19"/>
      <c r="E991" s="42"/>
      <c r="F991" s="42"/>
      <c r="G991" s="42"/>
      <c r="H991" s="42"/>
      <c r="I991" s="42"/>
      <c r="J991" s="42"/>
      <c r="K991" s="42"/>
      <c r="L991" s="42"/>
    </row>
    <row r="992" spans="3:12">
      <c r="C992" s="151"/>
      <c r="D992" s="19"/>
      <c r="E992" s="42"/>
      <c r="F992" s="42"/>
      <c r="G992" s="42"/>
      <c r="H992" s="42"/>
      <c r="I992" s="42"/>
      <c r="J992" s="42"/>
      <c r="K992" s="42"/>
      <c r="L992" s="42"/>
    </row>
    <row r="993" spans="3:12">
      <c r="C993" s="151"/>
      <c r="D993" s="19"/>
      <c r="E993" s="42"/>
      <c r="F993" s="42"/>
      <c r="G993" s="42"/>
      <c r="H993" s="42"/>
      <c r="I993" s="42"/>
      <c r="J993" s="42"/>
      <c r="K993" s="42"/>
      <c r="L993" s="42"/>
    </row>
    <row r="994" spans="3:12">
      <c r="C994" s="151"/>
      <c r="D994" s="19"/>
      <c r="E994" s="42"/>
      <c r="F994" s="42"/>
      <c r="G994" s="42"/>
      <c r="H994" s="42"/>
      <c r="I994" s="42"/>
      <c r="J994" s="42"/>
      <c r="K994" s="42"/>
      <c r="L994" s="42"/>
    </row>
    <row r="995" spans="3:12">
      <c r="C995" s="151"/>
      <c r="D995" s="19"/>
      <c r="E995" s="42"/>
      <c r="F995" s="42"/>
      <c r="G995" s="42"/>
      <c r="H995" s="42"/>
      <c r="I995" s="42"/>
      <c r="J995" s="42"/>
      <c r="K995" s="42"/>
      <c r="L995" s="42"/>
    </row>
    <row r="996" spans="3:12">
      <c r="C996" s="151"/>
      <c r="D996" s="19"/>
      <c r="E996" s="42"/>
      <c r="F996" s="42"/>
      <c r="G996" s="42"/>
      <c r="H996" s="42"/>
      <c r="I996" s="42"/>
      <c r="J996" s="42"/>
      <c r="K996" s="42"/>
      <c r="L996" s="42"/>
    </row>
    <row r="997" spans="3:12">
      <c r="C997" s="151"/>
      <c r="D997" s="19"/>
      <c r="E997" s="42"/>
      <c r="F997" s="42"/>
      <c r="G997" s="42"/>
      <c r="H997" s="42"/>
      <c r="I997" s="42"/>
      <c r="J997" s="42"/>
      <c r="K997" s="42"/>
      <c r="L997" s="42"/>
    </row>
    <row r="998" spans="3:12">
      <c r="C998" s="151"/>
      <c r="D998" s="19"/>
      <c r="E998" s="42"/>
      <c r="F998" s="42"/>
      <c r="G998" s="42"/>
      <c r="H998" s="42"/>
      <c r="I998" s="42"/>
      <c r="J998" s="42"/>
      <c r="K998" s="42"/>
      <c r="L998" s="42"/>
    </row>
    <row r="999" spans="3:12">
      <c r="C999" s="151"/>
      <c r="D999" s="19"/>
      <c r="E999" s="42"/>
      <c r="F999" s="42"/>
      <c r="G999" s="42"/>
      <c r="H999" s="42"/>
      <c r="I999" s="42"/>
      <c r="J999" s="42"/>
      <c r="K999" s="42"/>
      <c r="L999" s="42"/>
    </row>
    <row r="1000" spans="3:12">
      <c r="C1000" s="151"/>
      <c r="D1000" s="19"/>
      <c r="E1000" s="42"/>
      <c r="F1000" s="42"/>
      <c r="G1000" s="42"/>
      <c r="H1000" s="42"/>
      <c r="I1000" s="42"/>
      <c r="J1000" s="42"/>
      <c r="K1000" s="42"/>
      <c r="L1000" s="42"/>
    </row>
    <row r="1001" spans="3:12">
      <c r="C1001" s="151"/>
      <c r="D1001" s="19"/>
      <c r="E1001" s="42"/>
      <c r="F1001" s="42"/>
      <c r="G1001" s="42"/>
      <c r="H1001" s="42"/>
      <c r="I1001" s="42"/>
      <c r="J1001" s="42"/>
      <c r="K1001" s="42"/>
      <c r="L1001" s="42"/>
    </row>
    <row r="1002" spans="3:12">
      <c r="C1002" s="151"/>
      <c r="D1002" s="19"/>
      <c r="E1002" s="42"/>
      <c r="F1002" s="42"/>
      <c r="G1002" s="42"/>
      <c r="H1002" s="42"/>
      <c r="I1002" s="42"/>
      <c r="J1002" s="42"/>
      <c r="K1002" s="42"/>
      <c r="L1002" s="42"/>
    </row>
    <row r="1003" spans="3:12">
      <c r="C1003" s="151"/>
      <c r="D1003" s="19"/>
      <c r="E1003" s="42"/>
      <c r="F1003" s="42"/>
      <c r="G1003" s="42"/>
      <c r="H1003" s="42"/>
      <c r="I1003" s="42"/>
      <c r="J1003" s="42"/>
      <c r="K1003" s="42"/>
      <c r="L1003" s="42"/>
    </row>
    <row r="1004" spans="3:12">
      <c r="C1004" s="151"/>
      <c r="D1004" s="19"/>
      <c r="E1004" s="42"/>
      <c r="F1004" s="42"/>
      <c r="G1004" s="42"/>
      <c r="H1004" s="42"/>
      <c r="I1004" s="42"/>
      <c r="J1004" s="42"/>
      <c r="K1004" s="42"/>
      <c r="L1004" s="42"/>
    </row>
    <row r="1005" spans="3:12">
      <c r="C1005" s="151"/>
      <c r="D1005" s="19"/>
      <c r="E1005" s="42"/>
      <c r="F1005" s="42"/>
      <c r="G1005" s="42"/>
      <c r="H1005" s="42"/>
      <c r="I1005" s="42"/>
      <c r="J1005" s="42"/>
      <c r="K1005" s="42"/>
      <c r="L1005" s="42"/>
    </row>
    <row r="1006" spans="3:12">
      <c r="C1006" s="151"/>
      <c r="D1006" s="19"/>
      <c r="E1006" s="42"/>
      <c r="F1006" s="42"/>
      <c r="G1006" s="42"/>
      <c r="H1006" s="42"/>
      <c r="I1006" s="42"/>
      <c r="J1006" s="42"/>
      <c r="K1006" s="42"/>
      <c r="L1006" s="42"/>
    </row>
    <row r="1007" spans="3:12">
      <c r="C1007" s="151"/>
      <c r="D1007" s="19"/>
      <c r="E1007" s="42"/>
      <c r="F1007" s="42"/>
      <c r="G1007" s="42"/>
      <c r="H1007" s="42"/>
      <c r="I1007" s="42"/>
      <c r="J1007" s="42"/>
      <c r="K1007" s="42"/>
      <c r="L1007" s="42"/>
    </row>
    <row r="1008" spans="3:12">
      <c r="C1008" s="151"/>
      <c r="D1008" s="19"/>
      <c r="E1008" s="42"/>
      <c r="F1008" s="42"/>
      <c r="G1008" s="42"/>
      <c r="H1008" s="42"/>
      <c r="I1008" s="42"/>
      <c r="J1008" s="42"/>
      <c r="K1008" s="42"/>
      <c r="L1008" s="42"/>
    </row>
    <row r="1009" spans="3:12">
      <c r="C1009" s="151"/>
      <c r="D1009" s="19"/>
      <c r="E1009" s="42"/>
      <c r="F1009" s="42"/>
      <c r="G1009" s="42"/>
      <c r="H1009" s="42"/>
      <c r="I1009" s="42"/>
      <c r="J1009" s="42"/>
      <c r="K1009" s="42"/>
      <c r="L1009" s="42"/>
    </row>
    <row r="1010" spans="3:12">
      <c r="C1010" s="151"/>
      <c r="D1010" s="19"/>
      <c r="E1010" s="42"/>
      <c r="F1010" s="42"/>
      <c r="G1010" s="42"/>
      <c r="H1010" s="42"/>
      <c r="I1010" s="42"/>
      <c r="J1010" s="42"/>
      <c r="K1010" s="42"/>
      <c r="L1010" s="42"/>
    </row>
    <row r="1011" spans="3:12">
      <c r="C1011" s="151"/>
      <c r="D1011" s="19"/>
      <c r="E1011" s="42"/>
      <c r="F1011" s="42"/>
      <c r="G1011" s="42"/>
      <c r="H1011" s="42"/>
      <c r="I1011" s="42"/>
      <c r="J1011" s="42"/>
      <c r="K1011" s="42"/>
      <c r="L1011" s="42"/>
    </row>
    <row r="1012" spans="3:12">
      <c r="C1012" s="151"/>
      <c r="D1012" s="19"/>
      <c r="E1012" s="42"/>
      <c r="F1012" s="42"/>
      <c r="G1012" s="42"/>
      <c r="H1012" s="42"/>
      <c r="I1012" s="42"/>
      <c r="J1012" s="42"/>
      <c r="K1012" s="42"/>
      <c r="L1012" s="42"/>
    </row>
    <row r="1013" spans="3:12">
      <c r="C1013" s="151"/>
      <c r="D1013" s="19"/>
      <c r="E1013" s="42"/>
      <c r="F1013" s="42"/>
      <c r="G1013" s="42"/>
      <c r="H1013" s="42"/>
      <c r="I1013" s="42"/>
      <c r="J1013" s="42"/>
      <c r="K1013" s="42"/>
      <c r="L1013" s="42"/>
    </row>
    <row r="1014" spans="3:12">
      <c r="C1014" s="151"/>
      <c r="D1014" s="19"/>
      <c r="E1014" s="42"/>
      <c r="F1014" s="42"/>
      <c r="G1014" s="42"/>
      <c r="H1014" s="42"/>
      <c r="I1014" s="42"/>
      <c r="J1014" s="42"/>
      <c r="K1014" s="42"/>
      <c r="L1014" s="42"/>
    </row>
    <row r="1015" spans="3:12">
      <c r="C1015" s="151"/>
      <c r="D1015" s="19"/>
      <c r="E1015" s="42"/>
      <c r="F1015" s="42"/>
      <c r="G1015" s="42"/>
      <c r="H1015" s="42"/>
      <c r="I1015" s="42"/>
      <c r="J1015" s="42"/>
      <c r="K1015" s="42"/>
      <c r="L1015" s="42"/>
    </row>
    <row r="1016" spans="3:12">
      <c r="C1016" s="151"/>
      <c r="D1016" s="19"/>
      <c r="E1016" s="42"/>
      <c r="F1016" s="42"/>
      <c r="G1016" s="42"/>
      <c r="H1016" s="42"/>
      <c r="I1016" s="42"/>
      <c r="J1016" s="42"/>
      <c r="K1016" s="42"/>
      <c r="L1016" s="42"/>
    </row>
    <row r="1017" spans="3:12">
      <c r="C1017" s="151"/>
      <c r="D1017" s="19"/>
      <c r="E1017" s="42"/>
      <c r="F1017" s="42"/>
      <c r="G1017" s="42"/>
      <c r="H1017" s="42"/>
      <c r="I1017" s="42"/>
      <c r="J1017" s="42"/>
      <c r="K1017" s="42"/>
      <c r="L1017" s="42"/>
    </row>
    <row r="1018" spans="3:12">
      <c r="C1018" s="151"/>
      <c r="D1018" s="19"/>
      <c r="E1018" s="42"/>
      <c r="F1018" s="42"/>
      <c r="G1018" s="42"/>
      <c r="H1018" s="42"/>
      <c r="I1018" s="42"/>
      <c r="J1018" s="42"/>
      <c r="K1018" s="42"/>
      <c r="L1018" s="42"/>
    </row>
    <row r="1019" spans="3:12">
      <c r="C1019" s="151"/>
      <c r="D1019" s="19"/>
      <c r="E1019" s="42"/>
      <c r="F1019" s="42"/>
      <c r="G1019" s="42"/>
      <c r="H1019" s="42"/>
      <c r="I1019" s="42"/>
      <c r="J1019" s="42"/>
      <c r="K1019" s="42"/>
      <c r="L1019" s="42"/>
    </row>
    <row r="1020" spans="3:12">
      <c r="C1020" s="151"/>
      <c r="D1020" s="19"/>
      <c r="E1020" s="42"/>
      <c r="F1020" s="42"/>
      <c r="G1020" s="42"/>
      <c r="H1020" s="42"/>
      <c r="I1020" s="42"/>
      <c r="J1020" s="42"/>
      <c r="K1020" s="42"/>
      <c r="L1020" s="42"/>
    </row>
    <row r="1021" spans="3:12">
      <c r="C1021" s="151"/>
      <c r="D1021" s="19"/>
      <c r="E1021" s="42"/>
      <c r="F1021" s="42"/>
      <c r="G1021" s="42"/>
      <c r="H1021" s="42"/>
      <c r="I1021" s="42"/>
      <c r="J1021" s="42"/>
      <c r="K1021" s="42"/>
      <c r="L1021" s="42"/>
    </row>
    <row r="1022" spans="3:12">
      <c r="C1022" s="151"/>
      <c r="D1022" s="19"/>
      <c r="E1022" s="42"/>
      <c r="F1022" s="42"/>
      <c r="G1022" s="42"/>
      <c r="H1022" s="42"/>
      <c r="I1022" s="42"/>
      <c r="J1022" s="42"/>
      <c r="K1022" s="42"/>
      <c r="L1022" s="42"/>
    </row>
    <row r="1023" spans="3:12">
      <c r="C1023" s="151"/>
      <c r="D1023" s="19"/>
      <c r="E1023" s="42"/>
      <c r="F1023" s="42"/>
      <c r="G1023" s="42"/>
      <c r="H1023" s="42"/>
      <c r="I1023" s="42"/>
      <c r="J1023" s="42"/>
      <c r="K1023" s="42"/>
      <c r="L1023" s="42"/>
    </row>
    <row r="1024" spans="3:12">
      <c r="C1024" s="151"/>
      <c r="D1024" s="19"/>
      <c r="E1024" s="42"/>
      <c r="F1024" s="42"/>
      <c r="G1024" s="42"/>
      <c r="H1024" s="42"/>
      <c r="I1024" s="42"/>
      <c r="J1024" s="42"/>
      <c r="K1024" s="42"/>
      <c r="L1024" s="42"/>
    </row>
    <row r="1025" spans="3:12">
      <c r="C1025" s="151"/>
      <c r="D1025" s="19"/>
      <c r="E1025" s="42"/>
      <c r="F1025" s="42"/>
      <c r="G1025" s="42"/>
      <c r="H1025" s="42"/>
      <c r="I1025" s="42"/>
      <c r="J1025" s="42"/>
      <c r="K1025" s="42"/>
      <c r="L1025" s="42"/>
    </row>
    <row r="1026" spans="3:12">
      <c r="C1026" s="151"/>
      <c r="D1026" s="19"/>
      <c r="E1026" s="42"/>
      <c r="F1026" s="42"/>
      <c r="G1026" s="42"/>
      <c r="H1026" s="42"/>
      <c r="I1026" s="42"/>
      <c r="J1026" s="42"/>
      <c r="K1026" s="42"/>
      <c r="L1026" s="42"/>
    </row>
    <row r="1027" spans="3:12">
      <c r="C1027" s="151"/>
      <c r="D1027" s="19"/>
      <c r="E1027" s="42"/>
      <c r="F1027" s="42"/>
      <c r="G1027" s="42"/>
      <c r="H1027" s="42"/>
      <c r="I1027" s="42"/>
      <c r="J1027" s="42"/>
      <c r="K1027" s="42"/>
      <c r="L1027" s="42"/>
    </row>
    <row r="1028" spans="3:12">
      <c r="C1028" s="151"/>
      <c r="D1028" s="19"/>
      <c r="E1028" s="42"/>
      <c r="F1028" s="42"/>
      <c r="G1028" s="42"/>
      <c r="H1028" s="42"/>
      <c r="I1028" s="42"/>
      <c r="J1028" s="42"/>
      <c r="K1028" s="42"/>
      <c r="L1028" s="42"/>
    </row>
    <row r="1029" spans="3:12">
      <c r="C1029" s="151"/>
      <c r="D1029" s="19"/>
      <c r="E1029" s="42"/>
      <c r="F1029" s="42"/>
      <c r="G1029" s="42"/>
      <c r="H1029" s="42"/>
      <c r="I1029" s="42"/>
      <c r="J1029" s="42"/>
      <c r="K1029" s="42"/>
      <c r="L1029" s="42"/>
    </row>
    <row r="1030" spans="3:12">
      <c r="C1030" s="151"/>
      <c r="D1030" s="19"/>
      <c r="E1030" s="42"/>
      <c r="F1030" s="42"/>
      <c r="G1030" s="42"/>
      <c r="H1030" s="42"/>
      <c r="I1030" s="42"/>
      <c r="J1030" s="42"/>
      <c r="K1030" s="42"/>
      <c r="L1030" s="42"/>
    </row>
    <row r="1031" spans="3:12">
      <c r="C1031" s="151"/>
      <c r="D1031" s="19"/>
      <c r="E1031" s="42"/>
      <c r="F1031" s="42"/>
      <c r="G1031" s="42"/>
      <c r="H1031" s="42"/>
      <c r="I1031" s="42"/>
      <c r="J1031" s="42"/>
      <c r="K1031" s="42"/>
      <c r="L1031" s="42"/>
    </row>
    <row r="1032" spans="3:12">
      <c r="C1032" s="151"/>
      <c r="D1032" s="19"/>
      <c r="E1032" s="42"/>
      <c r="F1032" s="42"/>
      <c r="G1032" s="42"/>
      <c r="H1032" s="42"/>
      <c r="I1032" s="42"/>
      <c r="J1032" s="42"/>
      <c r="K1032" s="42"/>
      <c r="L1032" s="42"/>
    </row>
    <row r="1033" spans="3:12">
      <c r="C1033" s="151"/>
      <c r="D1033" s="19"/>
      <c r="E1033" s="42"/>
      <c r="F1033" s="42"/>
      <c r="G1033" s="42"/>
      <c r="H1033" s="42"/>
      <c r="I1033" s="42"/>
      <c r="J1033" s="42"/>
      <c r="K1033" s="42"/>
      <c r="L1033" s="42"/>
    </row>
    <row r="1034" spans="3:12">
      <c r="C1034" s="151"/>
      <c r="D1034" s="19"/>
      <c r="E1034" s="42"/>
      <c r="F1034" s="42"/>
      <c r="G1034" s="42"/>
      <c r="H1034" s="42"/>
      <c r="I1034" s="42"/>
      <c r="J1034" s="42"/>
      <c r="K1034" s="42"/>
      <c r="L1034" s="42"/>
    </row>
    <row r="1035" spans="3:12">
      <c r="C1035" s="151"/>
      <c r="D1035" s="19"/>
      <c r="E1035" s="42"/>
      <c r="F1035" s="42"/>
      <c r="G1035" s="42"/>
      <c r="H1035" s="42"/>
      <c r="I1035" s="42"/>
      <c r="J1035" s="42"/>
      <c r="K1035" s="42"/>
      <c r="L1035" s="42"/>
    </row>
    <row r="1036" spans="3:12">
      <c r="C1036" s="151"/>
      <c r="D1036" s="19"/>
      <c r="E1036" s="42"/>
      <c r="F1036" s="42"/>
      <c r="G1036" s="42"/>
      <c r="H1036" s="42"/>
      <c r="I1036" s="42"/>
      <c r="J1036" s="42"/>
      <c r="K1036" s="42"/>
      <c r="L1036" s="42"/>
    </row>
    <row r="1037" spans="3:12">
      <c r="C1037" s="151"/>
      <c r="D1037" s="19"/>
      <c r="E1037" s="42"/>
      <c r="F1037" s="42"/>
      <c r="G1037" s="42"/>
      <c r="H1037" s="42"/>
      <c r="I1037" s="42"/>
      <c r="J1037" s="42"/>
      <c r="K1037" s="42"/>
      <c r="L1037" s="42"/>
    </row>
    <row r="1038" spans="3:12">
      <c r="C1038" s="151"/>
      <c r="D1038" s="19"/>
      <c r="E1038" s="42"/>
      <c r="F1038" s="42"/>
      <c r="G1038" s="42"/>
      <c r="H1038" s="42"/>
      <c r="I1038" s="42"/>
      <c r="J1038" s="42"/>
      <c r="K1038" s="42"/>
      <c r="L1038" s="42"/>
    </row>
    <row r="1039" spans="3:12">
      <c r="C1039" s="151"/>
      <c r="D1039" s="19"/>
      <c r="E1039" s="42"/>
      <c r="F1039" s="42"/>
      <c r="G1039" s="42"/>
      <c r="H1039" s="42"/>
      <c r="I1039" s="42"/>
      <c r="J1039" s="42"/>
      <c r="K1039" s="42"/>
      <c r="L1039" s="42"/>
    </row>
    <row r="1040" spans="3:12">
      <c r="C1040" s="151"/>
      <c r="D1040" s="19"/>
      <c r="E1040" s="42"/>
      <c r="F1040" s="42"/>
      <c r="G1040" s="42"/>
      <c r="H1040" s="42"/>
      <c r="I1040" s="42"/>
      <c r="J1040" s="42"/>
      <c r="K1040" s="42"/>
      <c r="L1040" s="42"/>
    </row>
    <row r="1041" spans="3:12">
      <c r="C1041" s="151"/>
      <c r="D1041" s="19"/>
      <c r="E1041" s="42"/>
      <c r="F1041" s="42"/>
      <c r="G1041" s="42"/>
      <c r="H1041" s="42"/>
      <c r="I1041" s="42"/>
      <c r="J1041" s="42"/>
      <c r="K1041" s="42"/>
      <c r="L1041" s="42"/>
    </row>
    <row r="1042" spans="3:12">
      <c r="C1042" s="151"/>
      <c r="D1042" s="19"/>
      <c r="E1042" s="42"/>
      <c r="F1042" s="42"/>
      <c r="G1042" s="42"/>
      <c r="H1042" s="42"/>
      <c r="I1042" s="42"/>
      <c r="J1042" s="42"/>
      <c r="K1042" s="42"/>
      <c r="L1042" s="42"/>
    </row>
    <row r="1043" spans="3:12">
      <c r="C1043" s="151"/>
      <c r="D1043" s="19"/>
      <c r="E1043" s="42"/>
      <c r="F1043" s="42"/>
      <c r="G1043" s="42"/>
      <c r="H1043" s="42"/>
      <c r="I1043" s="42"/>
      <c r="J1043" s="42"/>
      <c r="K1043" s="42"/>
      <c r="L1043" s="42"/>
    </row>
    <row r="1044" spans="3:12">
      <c r="C1044" s="151"/>
      <c r="D1044" s="19"/>
      <c r="E1044" s="42"/>
      <c r="F1044" s="42"/>
      <c r="G1044" s="42"/>
      <c r="H1044" s="42"/>
      <c r="I1044" s="42"/>
      <c r="J1044" s="42"/>
      <c r="K1044" s="42"/>
      <c r="L1044" s="42"/>
    </row>
    <row r="1045" spans="3:12">
      <c r="C1045" s="151"/>
      <c r="D1045" s="19"/>
      <c r="E1045" s="42"/>
      <c r="F1045" s="42"/>
      <c r="G1045" s="42"/>
      <c r="H1045" s="42"/>
      <c r="I1045" s="42"/>
      <c r="J1045" s="42"/>
      <c r="K1045" s="42"/>
      <c r="L1045" s="42"/>
    </row>
    <row r="1046" spans="3:12">
      <c r="C1046" s="151"/>
      <c r="D1046" s="19"/>
      <c r="E1046" s="42"/>
      <c r="F1046" s="42"/>
      <c r="G1046" s="42"/>
      <c r="H1046" s="42"/>
      <c r="I1046" s="42"/>
      <c r="J1046" s="42"/>
      <c r="K1046" s="42"/>
      <c r="L1046" s="42"/>
    </row>
    <row r="1047" spans="3:12">
      <c r="C1047" s="151"/>
      <c r="D1047" s="19"/>
      <c r="E1047" s="42"/>
      <c r="F1047" s="42"/>
      <c r="G1047" s="42"/>
      <c r="H1047" s="42"/>
      <c r="I1047" s="42"/>
      <c r="J1047" s="42"/>
      <c r="K1047" s="42"/>
      <c r="L1047" s="42"/>
    </row>
    <row r="1048" spans="3:12">
      <c r="C1048" s="151"/>
      <c r="D1048" s="19"/>
      <c r="E1048" s="42"/>
      <c r="F1048" s="42"/>
      <c r="G1048" s="42"/>
      <c r="H1048" s="42"/>
      <c r="I1048" s="42"/>
      <c r="J1048" s="42"/>
      <c r="K1048" s="42"/>
      <c r="L1048" s="42"/>
    </row>
    <row r="1049" spans="3:12">
      <c r="C1049" s="151"/>
      <c r="D1049" s="19"/>
      <c r="E1049" s="42"/>
      <c r="F1049" s="42"/>
      <c r="G1049" s="42"/>
      <c r="H1049" s="42"/>
      <c r="I1049" s="42"/>
      <c r="J1049" s="42"/>
      <c r="K1049" s="42"/>
      <c r="L1049" s="42"/>
    </row>
    <row r="1050" spans="3:12">
      <c r="C1050" s="151"/>
      <c r="D1050" s="19"/>
      <c r="E1050" s="42"/>
      <c r="F1050" s="42"/>
      <c r="G1050" s="42"/>
      <c r="H1050" s="42"/>
      <c r="I1050" s="42"/>
      <c r="J1050" s="42"/>
      <c r="K1050" s="42"/>
      <c r="L1050" s="42"/>
    </row>
    <row r="1051" spans="3:12">
      <c r="C1051" s="151"/>
      <c r="D1051" s="19"/>
      <c r="E1051" s="42"/>
      <c r="F1051" s="42"/>
      <c r="G1051" s="42"/>
      <c r="H1051" s="42"/>
      <c r="I1051" s="42"/>
      <c r="J1051" s="42"/>
      <c r="K1051" s="42"/>
      <c r="L1051" s="42"/>
    </row>
    <row r="1052" spans="3:12">
      <c r="C1052" s="151"/>
      <c r="D1052" s="19"/>
      <c r="E1052" s="42"/>
      <c r="F1052" s="42"/>
      <c r="G1052" s="42"/>
      <c r="H1052" s="42"/>
      <c r="I1052" s="42"/>
      <c r="J1052" s="42"/>
      <c r="K1052" s="42"/>
      <c r="L1052" s="42"/>
    </row>
    <row r="1053" spans="3:12">
      <c r="C1053" s="151"/>
      <c r="D1053" s="19"/>
      <c r="E1053" s="42"/>
      <c r="F1053" s="42"/>
      <c r="G1053" s="42"/>
      <c r="H1053" s="42"/>
      <c r="I1053" s="42"/>
      <c r="J1053" s="42"/>
      <c r="K1053" s="42"/>
      <c r="L1053" s="42"/>
    </row>
    <row r="1054" spans="3:12">
      <c r="C1054" s="151"/>
      <c r="D1054" s="19"/>
      <c r="E1054" s="42"/>
      <c r="F1054" s="42"/>
      <c r="G1054" s="42"/>
      <c r="H1054" s="42"/>
      <c r="I1054" s="42"/>
      <c r="J1054" s="42"/>
      <c r="K1054" s="42"/>
      <c r="L1054" s="42"/>
    </row>
    <row r="1055" spans="3:12">
      <c r="C1055" s="151"/>
      <c r="D1055" s="19"/>
      <c r="E1055" s="42"/>
      <c r="F1055" s="42"/>
      <c r="G1055" s="42"/>
      <c r="H1055" s="42"/>
      <c r="I1055" s="42"/>
      <c r="J1055" s="42"/>
      <c r="K1055" s="42"/>
      <c r="L1055" s="42"/>
    </row>
    <row r="1056" spans="3:12">
      <c r="C1056" s="151"/>
      <c r="D1056" s="19"/>
      <c r="E1056" s="42"/>
      <c r="F1056" s="42"/>
      <c r="G1056" s="42"/>
      <c r="H1056" s="42"/>
      <c r="I1056" s="42"/>
      <c r="J1056" s="42"/>
      <c r="K1056" s="42"/>
      <c r="L1056" s="42"/>
    </row>
    <row r="1057" spans="3:12">
      <c r="C1057" s="151"/>
      <c r="D1057" s="19"/>
      <c r="E1057" s="42"/>
      <c r="F1057" s="42"/>
      <c r="G1057" s="42"/>
      <c r="H1057" s="42"/>
      <c r="I1057" s="42"/>
      <c r="J1057" s="42"/>
      <c r="K1057" s="42"/>
      <c r="L1057" s="42"/>
    </row>
    <row r="1058" spans="3:12">
      <c r="C1058" s="151"/>
      <c r="D1058" s="19"/>
      <c r="E1058" s="42"/>
      <c r="F1058" s="42"/>
      <c r="G1058" s="42"/>
      <c r="H1058" s="42"/>
      <c r="I1058" s="42"/>
      <c r="J1058" s="42"/>
      <c r="K1058" s="42"/>
      <c r="L1058" s="42"/>
    </row>
    <row r="1059" spans="3:12">
      <c r="C1059" s="151"/>
      <c r="D1059" s="19"/>
      <c r="E1059" s="42"/>
      <c r="F1059" s="42"/>
      <c r="G1059" s="42"/>
      <c r="H1059" s="42"/>
      <c r="I1059" s="42"/>
      <c r="J1059" s="42"/>
      <c r="K1059" s="42"/>
      <c r="L1059" s="42"/>
    </row>
    <row r="1060" spans="3:12">
      <c r="C1060" s="151"/>
      <c r="D1060" s="19"/>
      <c r="E1060" s="42"/>
      <c r="F1060" s="42"/>
      <c r="G1060" s="42"/>
      <c r="H1060" s="42"/>
      <c r="I1060" s="42"/>
      <c r="J1060" s="42"/>
      <c r="K1060" s="42"/>
      <c r="L1060" s="42"/>
    </row>
    <row r="1061" spans="3:12">
      <c r="C1061" s="151"/>
      <c r="D1061" s="19"/>
      <c r="E1061" s="42"/>
      <c r="F1061" s="42"/>
      <c r="G1061" s="42"/>
      <c r="H1061" s="42"/>
      <c r="I1061" s="42"/>
      <c r="J1061" s="42"/>
      <c r="K1061" s="42"/>
      <c r="L1061" s="42"/>
    </row>
    <row r="1062" spans="3:12">
      <c r="C1062" s="151"/>
      <c r="D1062" s="19"/>
      <c r="E1062" s="42"/>
      <c r="F1062" s="42"/>
      <c r="G1062" s="42"/>
      <c r="H1062" s="42"/>
      <c r="I1062" s="42"/>
      <c r="J1062" s="42"/>
      <c r="K1062" s="42"/>
      <c r="L1062" s="42"/>
    </row>
    <row r="1063" spans="3:12">
      <c r="C1063" s="151"/>
      <c r="D1063" s="19"/>
      <c r="E1063" s="42"/>
      <c r="F1063" s="42"/>
      <c r="G1063" s="42"/>
      <c r="H1063" s="42"/>
      <c r="I1063" s="42"/>
      <c r="J1063" s="42"/>
      <c r="K1063" s="42"/>
      <c r="L1063" s="42"/>
    </row>
    <row r="1064" spans="3:12">
      <c r="C1064" s="151"/>
      <c r="D1064" s="19"/>
      <c r="E1064" s="42"/>
      <c r="F1064" s="42"/>
      <c r="G1064" s="42"/>
      <c r="H1064" s="42"/>
      <c r="I1064" s="42"/>
      <c r="J1064" s="42"/>
      <c r="K1064" s="42"/>
      <c r="L1064" s="42"/>
    </row>
    <row r="1065" spans="3:12">
      <c r="C1065" s="151"/>
      <c r="D1065" s="19"/>
      <c r="E1065" s="42"/>
      <c r="F1065" s="42"/>
      <c r="G1065" s="42"/>
      <c r="H1065" s="42"/>
      <c r="I1065" s="42"/>
      <c r="J1065" s="42"/>
      <c r="K1065" s="42"/>
      <c r="L1065" s="42"/>
    </row>
    <row r="1066" spans="3:12">
      <c r="C1066" s="151"/>
      <c r="D1066" s="19"/>
      <c r="E1066" s="42"/>
      <c r="F1066" s="42"/>
      <c r="G1066" s="42"/>
      <c r="H1066" s="42"/>
      <c r="I1066" s="42"/>
      <c r="J1066" s="42"/>
      <c r="K1066" s="42"/>
      <c r="L1066" s="42"/>
    </row>
    <row r="1067" spans="3:12">
      <c r="C1067" s="151"/>
      <c r="D1067" s="19"/>
      <c r="E1067" s="42"/>
      <c r="F1067" s="42"/>
      <c r="G1067" s="42"/>
      <c r="H1067" s="42"/>
      <c r="I1067" s="42"/>
      <c r="J1067" s="42"/>
      <c r="K1067" s="42"/>
      <c r="L1067" s="42"/>
    </row>
    <row r="1068" spans="3:12">
      <c r="C1068" s="151"/>
      <c r="D1068" s="19"/>
      <c r="E1068" s="42"/>
      <c r="F1068" s="42"/>
      <c r="G1068" s="42"/>
      <c r="H1068" s="42"/>
      <c r="I1068" s="42"/>
      <c r="J1068" s="42"/>
      <c r="K1068" s="42"/>
      <c r="L1068" s="42"/>
    </row>
    <row r="1069" spans="3:12">
      <c r="C1069" s="151"/>
      <c r="D1069" s="19"/>
      <c r="E1069" s="42"/>
      <c r="F1069" s="42"/>
      <c r="G1069" s="42"/>
      <c r="H1069" s="42"/>
      <c r="I1069" s="42"/>
      <c r="J1069" s="42"/>
      <c r="K1069" s="42"/>
      <c r="L1069" s="42"/>
    </row>
    <row r="1070" spans="3:12">
      <c r="C1070" s="151"/>
      <c r="D1070" s="19"/>
      <c r="E1070" s="42"/>
      <c r="F1070" s="42"/>
      <c r="G1070" s="42"/>
      <c r="H1070" s="42"/>
      <c r="I1070" s="42"/>
      <c r="J1070" s="42"/>
      <c r="K1070" s="42"/>
      <c r="L1070" s="42"/>
    </row>
    <row r="1071" spans="3:12">
      <c r="C1071" s="151"/>
      <c r="D1071" s="19"/>
      <c r="E1071" s="42"/>
      <c r="F1071" s="42"/>
      <c r="G1071" s="42"/>
      <c r="H1071" s="42"/>
      <c r="I1071" s="42"/>
      <c r="J1071" s="42"/>
      <c r="K1071" s="42"/>
      <c r="L1071" s="42"/>
    </row>
    <row r="1072" spans="3:12">
      <c r="C1072" s="151"/>
      <c r="D1072" s="19"/>
      <c r="E1072" s="42"/>
      <c r="F1072" s="42"/>
      <c r="G1072" s="42"/>
      <c r="H1072" s="42"/>
      <c r="I1072" s="42"/>
      <c r="J1072" s="42"/>
      <c r="K1072" s="42"/>
      <c r="L1072" s="42"/>
    </row>
    <row r="1073" spans="3:12">
      <c r="C1073" s="151"/>
      <c r="D1073" s="19"/>
      <c r="E1073" s="42"/>
      <c r="F1073" s="42"/>
      <c r="G1073" s="42"/>
      <c r="H1073" s="42"/>
      <c r="I1073" s="42"/>
      <c r="J1073" s="42"/>
      <c r="K1073" s="42"/>
      <c r="L1073" s="42"/>
    </row>
    <row r="1074" spans="3:12">
      <c r="C1074" s="151"/>
      <c r="D1074" s="19"/>
      <c r="E1074" s="42"/>
      <c r="F1074" s="42"/>
      <c r="G1074" s="42"/>
      <c r="H1074" s="42"/>
      <c r="I1074" s="42"/>
      <c r="J1074" s="42"/>
      <c r="K1074" s="42"/>
      <c r="L1074" s="42"/>
    </row>
    <row r="1075" spans="3:12">
      <c r="C1075" s="151"/>
      <c r="D1075" s="19"/>
      <c r="E1075" s="42"/>
      <c r="F1075" s="42"/>
      <c r="G1075" s="42"/>
      <c r="H1075" s="42"/>
      <c r="I1075" s="42"/>
      <c r="J1075" s="42"/>
      <c r="K1075" s="42"/>
      <c r="L1075" s="42"/>
    </row>
    <row r="1076" spans="3:12">
      <c r="C1076" s="151"/>
      <c r="D1076" s="19"/>
      <c r="E1076" s="42"/>
      <c r="F1076" s="42"/>
      <c r="G1076" s="42"/>
      <c r="H1076" s="42"/>
      <c r="I1076" s="42"/>
      <c r="J1076" s="42"/>
      <c r="K1076" s="42"/>
      <c r="L1076" s="42"/>
    </row>
    <row r="1077" spans="3:12">
      <c r="C1077" s="151"/>
      <c r="D1077" s="19"/>
      <c r="E1077" s="42"/>
      <c r="F1077" s="42"/>
      <c r="G1077" s="42"/>
      <c r="H1077" s="42"/>
      <c r="I1077" s="42"/>
      <c r="J1077" s="42"/>
      <c r="K1077" s="42"/>
      <c r="L1077" s="42"/>
    </row>
    <row r="1078" spans="3:12">
      <c r="C1078" s="151"/>
      <c r="D1078" s="19"/>
      <c r="E1078" s="42"/>
      <c r="F1078" s="42"/>
      <c r="G1078" s="42"/>
      <c r="H1078" s="42"/>
      <c r="I1078" s="42"/>
      <c r="J1078" s="42"/>
      <c r="K1078" s="42"/>
      <c r="L1078" s="42"/>
    </row>
    <row r="1079" spans="3:12">
      <c r="C1079" s="151"/>
      <c r="D1079" s="19"/>
      <c r="E1079" s="42"/>
      <c r="F1079" s="42"/>
      <c r="G1079" s="42"/>
      <c r="H1079" s="42"/>
      <c r="I1079" s="42"/>
      <c r="J1079" s="42"/>
      <c r="K1079" s="42"/>
      <c r="L1079" s="42"/>
    </row>
    <row r="1080" spans="3:12">
      <c r="C1080" s="151"/>
      <c r="D1080" s="19"/>
      <c r="E1080" s="42"/>
      <c r="F1080" s="42"/>
      <c r="G1080" s="42"/>
      <c r="H1080" s="42"/>
      <c r="I1080" s="42"/>
      <c r="J1080" s="42"/>
      <c r="K1080" s="42"/>
      <c r="L1080" s="42"/>
    </row>
    <row r="1081" spans="3:12">
      <c r="C1081" s="151"/>
      <c r="D1081" s="19"/>
      <c r="E1081" s="42"/>
      <c r="F1081" s="42"/>
      <c r="G1081" s="42"/>
      <c r="H1081" s="42"/>
      <c r="I1081" s="42"/>
      <c r="J1081" s="42"/>
      <c r="K1081" s="42"/>
      <c r="L1081" s="42"/>
    </row>
    <row r="1082" spans="3:12">
      <c r="C1082" s="151"/>
      <c r="D1082" s="19"/>
      <c r="E1082" s="42"/>
      <c r="F1082" s="42"/>
      <c r="G1082" s="42"/>
      <c r="H1082" s="42"/>
      <c r="I1082" s="42"/>
      <c r="J1082" s="42"/>
      <c r="K1082" s="42"/>
      <c r="L1082" s="42"/>
    </row>
    <row r="1083" spans="3:12">
      <c r="C1083" s="151"/>
      <c r="D1083" s="19"/>
      <c r="E1083" s="42"/>
      <c r="F1083" s="42"/>
      <c r="G1083" s="42"/>
      <c r="H1083" s="42"/>
      <c r="I1083" s="42"/>
      <c r="J1083" s="42"/>
      <c r="K1083" s="42"/>
      <c r="L1083" s="42"/>
    </row>
    <row r="1084" spans="3:12">
      <c r="C1084" s="151"/>
      <c r="D1084" s="19"/>
      <c r="E1084" s="42"/>
      <c r="F1084" s="42"/>
      <c r="G1084" s="42"/>
      <c r="H1084" s="42"/>
      <c r="I1084" s="42"/>
      <c r="J1084" s="42"/>
      <c r="K1084" s="42"/>
      <c r="L1084" s="42"/>
    </row>
    <row r="1085" spans="3:12">
      <c r="C1085" s="151"/>
      <c r="D1085" s="19"/>
      <c r="E1085" s="42"/>
      <c r="F1085" s="42"/>
      <c r="G1085" s="42"/>
      <c r="H1085" s="42"/>
      <c r="I1085" s="42"/>
      <c r="J1085" s="42"/>
      <c r="K1085" s="42"/>
      <c r="L1085" s="42"/>
    </row>
    <row r="1086" spans="3:12">
      <c r="C1086" s="151"/>
      <c r="D1086" s="19"/>
      <c r="E1086" s="42"/>
      <c r="F1086" s="42"/>
      <c r="G1086" s="42"/>
      <c r="H1086" s="42"/>
      <c r="I1086" s="42"/>
      <c r="J1086" s="42"/>
      <c r="K1086" s="42"/>
      <c r="L1086" s="42"/>
    </row>
    <row r="1087" spans="3:12">
      <c r="C1087" s="151"/>
      <c r="D1087" s="19"/>
      <c r="E1087" s="42"/>
      <c r="F1087" s="42"/>
      <c r="G1087" s="42"/>
      <c r="H1087" s="42"/>
      <c r="I1087" s="42"/>
      <c r="J1087" s="42"/>
      <c r="K1087" s="42"/>
      <c r="L1087" s="42"/>
    </row>
    <row r="1088" spans="3:12">
      <c r="C1088" s="151"/>
      <c r="D1088" s="19"/>
      <c r="E1088" s="42"/>
      <c r="F1088" s="42"/>
      <c r="G1088" s="42"/>
      <c r="H1088" s="42"/>
      <c r="I1088" s="42"/>
      <c r="J1088" s="42"/>
      <c r="K1088" s="42"/>
      <c r="L1088" s="42"/>
    </row>
    <row r="1089" spans="3:12">
      <c r="C1089" s="151"/>
      <c r="D1089" s="19"/>
      <c r="E1089" s="42"/>
      <c r="F1089" s="42"/>
      <c r="G1089" s="42"/>
      <c r="H1089" s="42"/>
      <c r="I1089" s="42"/>
      <c r="J1089" s="42"/>
      <c r="K1089" s="42"/>
      <c r="L1089" s="42"/>
    </row>
    <row r="1090" spans="3:12">
      <c r="C1090" s="151"/>
      <c r="D1090" s="19"/>
      <c r="E1090" s="42"/>
      <c r="F1090" s="42"/>
      <c r="G1090" s="42"/>
      <c r="H1090" s="42"/>
      <c r="I1090" s="42"/>
      <c r="J1090" s="42"/>
      <c r="K1090" s="42"/>
      <c r="L1090" s="42"/>
    </row>
    <row r="1091" spans="3:12">
      <c r="C1091" s="151"/>
      <c r="D1091" s="19"/>
      <c r="E1091" s="42"/>
      <c r="F1091" s="42"/>
      <c r="G1091" s="42"/>
      <c r="H1091" s="42"/>
      <c r="I1091" s="42"/>
      <c r="J1091" s="42"/>
      <c r="K1091" s="42"/>
      <c r="L1091" s="42"/>
    </row>
    <row r="1092" spans="3:12">
      <c r="C1092" s="151"/>
      <c r="D1092" s="19"/>
      <c r="E1092" s="42"/>
      <c r="F1092" s="42"/>
      <c r="G1092" s="42"/>
      <c r="H1092" s="42"/>
      <c r="I1092" s="42"/>
      <c r="J1092" s="42"/>
      <c r="K1092" s="42"/>
      <c r="L1092" s="42"/>
    </row>
    <row r="1093" spans="3:12">
      <c r="C1093" s="151"/>
      <c r="D1093" s="19"/>
      <c r="E1093" s="42"/>
      <c r="F1093" s="42"/>
      <c r="G1093" s="42"/>
      <c r="H1093" s="42"/>
      <c r="I1093" s="42"/>
      <c r="J1093" s="42"/>
      <c r="K1093" s="42"/>
      <c r="L1093" s="42"/>
    </row>
    <row r="1094" spans="3:12">
      <c r="C1094" s="151"/>
      <c r="D1094" s="19"/>
      <c r="E1094" s="42"/>
      <c r="F1094" s="42"/>
      <c r="G1094" s="42"/>
      <c r="H1094" s="42"/>
      <c r="I1094" s="42"/>
      <c r="J1094" s="42"/>
      <c r="K1094" s="42"/>
      <c r="L1094" s="42"/>
    </row>
    <row r="1095" spans="3:12">
      <c r="C1095" s="151"/>
      <c r="D1095" s="19"/>
      <c r="E1095" s="42"/>
      <c r="F1095" s="42"/>
      <c r="G1095" s="42"/>
      <c r="H1095" s="42"/>
      <c r="I1095" s="42"/>
      <c r="J1095" s="42"/>
      <c r="K1095" s="42"/>
      <c r="L1095" s="42"/>
    </row>
    <row r="1096" spans="3:12">
      <c r="C1096" s="151"/>
      <c r="D1096" s="19"/>
      <c r="E1096" s="42"/>
      <c r="F1096" s="42"/>
      <c r="G1096" s="42"/>
      <c r="H1096" s="42"/>
      <c r="I1096" s="42"/>
      <c r="J1096" s="42"/>
      <c r="K1096" s="42"/>
      <c r="L1096" s="42"/>
    </row>
    <row r="1097" spans="3:12">
      <c r="C1097" s="151"/>
      <c r="D1097" s="19"/>
      <c r="E1097" s="42"/>
      <c r="F1097" s="42"/>
      <c r="G1097" s="42"/>
      <c r="H1097" s="42"/>
      <c r="I1097" s="42"/>
      <c r="J1097" s="42"/>
      <c r="K1097" s="42"/>
      <c r="L1097" s="42"/>
    </row>
    <row r="1098" spans="3:12">
      <c r="C1098" s="151"/>
      <c r="D1098" s="19"/>
      <c r="E1098" s="42"/>
      <c r="F1098" s="42"/>
      <c r="G1098" s="42"/>
      <c r="H1098" s="42"/>
      <c r="I1098" s="42"/>
      <c r="J1098" s="42"/>
      <c r="K1098" s="42"/>
      <c r="L1098" s="42"/>
    </row>
    <row r="1099" spans="3:12">
      <c r="C1099" s="151"/>
      <c r="D1099" s="19"/>
      <c r="E1099" s="42"/>
      <c r="F1099" s="42"/>
      <c r="G1099" s="42"/>
      <c r="H1099" s="42"/>
      <c r="I1099" s="42"/>
      <c r="J1099" s="42"/>
      <c r="K1099" s="42"/>
      <c r="L1099" s="42"/>
    </row>
    <row r="1100" spans="3:12">
      <c r="C1100" s="151"/>
      <c r="D1100" s="19"/>
      <c r="E1100" s="42"/>
      <c r="F1100" s="42"/>
      <c r="G1100" s="42"/>
      <c r="H1100" s="42"/>
      <c r="I1100" s="42"/>
      <c r="J1100" s="42"/>
      <c r="K1100" s="42"/>
      <c r="L1100" s="42"/>
    </row>
    <row r="1101" spans="3:12">
      <c r="C1101" s="151"/>
      <c r="D1101" s="19"/>
      <c r="E1101" s="42"/>
      <c r="F1101" s="42"/>
      <c r="G1101" s="42"/>
      <c r="H1101" s="42"/>
      <c r="I1101" s="42"/>
      <c r="J1101" s="42"/>
      <c r="K1101" s="42"/>
      <c r="L1101" s="42"/>
    </row>
    <row r="1102" spans="3:12">
      <c r="C1102" s="151"/>
      <c r="D1102" s="19"/>
      <c r="E1102" s="42"/>
      <c r="F1102" s="42"/>
      <c r="G1102" s="42"/>
      <c r="H1102" s="42"/>
      <c r="I1102" s="42"/>
      <c r="J1102" s="42"/>
      <c r="K1102" s="42"/>
      <c r="L1102" s="42"/>
    </row>
    <row r="1103" spans="3:12">
      <c r="C1103" s="151"/>
      <c r="D1103" s="19"/>
      <c r="E1103" s="42"/>
      <c r="F1103" s="42"/>
      <c r="G1103" s="42"/>
      <c r="H1103" s="42"/>
      <c r="I1103" s="42"/>
      <c r="J1103" s="42"/>
      <c r="K1103" s="42"/>
      <c r="L1103" s="42"/>
    </row>
    <row r="1104" spans="3:12">
      <c r="C1104" s="151"/>
      <c r="D1104" s="19"/>
      <c r="E1104" s="42"/>
      <c r="F1104" s="42"/>
      <c r="G1104" s="42"/>
      <c r="H1104" s="42"/>
      <c r="I1104" s="42"/>
      <c r="J1104" s="42"/>
      <c r="K1104" s="42"/>
      <c r="L1104" s="42"/>
    </row>
    <row r="1105" spans="3:12">
      <c r="C1105" s="151"/>
      <c r="D1105" s="19"/>
      <c r="E1105" s="42"/>
      <c r="F1105" s="42"/>
      <c r="G1105" s="42"/>
      <c r="H1105" s="42"/>
      <c r="I1105" s="42"/>
      <c r="J1105" s="42"/>
      <c r="K1105" s="42"/>
      <c r="L1105" s="42"/>
    </row>
    <row r="1106" spans="3:12">
      <c r="C1106" s="151"/>
      <c r="D1106" s="19"/>
      <c r="E1106" s="42"/>
      <c r="F1106" s="42"/>
      <c r="G1106" s="42"/>
      <c r="H1106" s="42"/>
      <c r="I1106" s="42"/>
      <c r="J1106" s="42"/>
      <c r="K1106" s="42"/>
      <c r="L1106" s="42"/>
    </row>
    <row r="1107" spans="3:12">
      <c r="C1107" s="151"/>
      <c r="D1107" s="19"/>
      <c r="E1107" s="42"/>
      <c r="F1107" s="42"/>
      <c r="G1107" s="42"/>
      <c r="H1107" s="42"/>
      <c r="I1107" s="42"/>
      <c r="J1107" s="42"/>
      <c r="K1107" s="42"/>
      <c r="L1107" s="42"/>
    </row>
    <row r="1108" spans="3:12">
      <c r="C1108" s="151"/>
      <c r="D1108" s="19"/>
      <c r="E1108" s="42"/>
      <c r="F1108" s="42"/>
      <c r="G1108" s="42"/>
      <c r="H1108" s="42"/>
      <c r="I1108" s="42"/>
      <c r="J1108" s="42"/>
      <c r="K1108" s="42"/>
      <c r="L1108" s="42"/>
    </row>
    <row r="1109" spans="3:12">
      <c r="C1109" s="151"/>
      <c r="D1109" s="19"/>
      <c r="E1109" s="42"/>
      <c r="F1109" s="42"/>
      <c r="G1109" s="42"/>
      <c r="H1109" s="42"/>
      <c r="I1109" s="42"/>
      <c r="J1109" s="42"/>
      <c r="K1109" s="42"/>
      <c r="L1109" s="42"/>
    </row>
    <row r="1110" spans="3:12">
      <c r="C1110" s="151"/>
      <c r="D1110" s="19"/>
      <c r="E1110" s="42"/>
      <c r="F1110" s="42"/>
      <c r="G1110" s="42"/>
      <c r="H1110" s="42"/>
      <c r="I1110" s="42"/>
      <c r="J1110" s="42"/>
      <c r="K1110" s="42"/>
      <c r="L1110" s="42"/>
    </row>
    <row r="1111" spans="3:12">
      <c r="C1111" s="151"/>
      <c r="D1111" s="19"/>
      <c r="E1111" s="42"/>
      <c r="F1111" s="42"/>
      <c r="G1111" s="42"/>
      <c r="H1111" s="42"/>
      <c r="I1111" s="42"/>
      <c r="J1111" s="42"/>
      <c r="K1111" s="42"/>
      <c r="L1111" s="42"/>
    </row>
    <row r="1112" spans="3:12">
      <c r="C1112" s="151"/>
      <c r="D1112" s="19"/>
      <c r="E1112" s="42"/>
      <c r="F1112" s="42"/>
      <c r="G1112" s="42"/>
      <c r="H1112" s="42"/>
      <c r="I1112" s="42"/>
      <c r="J1112" s="42"/>
      <c r="K1112" s="42"/>
      <c r="L1112" s="42"/>
    </row>
    <row r="1113" spans="3:12">
      <c r="C1113" s="151"/>
      <c r="D1113" s="19"/>
      <c r="E1113" s="42"/>
      <c r="F1113" s="42"/>
      <c r="G1113" s="42"/>
      <c r="H1113" s="42"/>
      <c r="I1113" s="42"/>
      <c r="J1113" s="42"/>
      <c r="K1113" s="42"/>
      <c r="L1113" s="42"/>
    </row>
    <row r="1114" spans="3:12">
      <c r="C1114" s="151"/>
      <c r="D1114" s="19"/>
      <c r="E1114" s="42"/>
      <c r="F1114" s="42"/>
      <c r="G1114" s="42"/>
      <c r="H1114" s="42"/>
      <c r="I1114" s="42"/>
      <c r="J1114" s="42"/>
      <c r="K1114" s="42"/>
      <c r="L1114" s="42"/>
    </row>
    <row r="1115" spans="3:12">
      <c r="C1115" s="151"/>
      <c r="D1115" s="19"/>
      <c r="E1115" s="42"/>
      <c r="F1115" s="42"/>
      <c r="G1115" s="42"/>
      <c r="H1115" s="42"/>
      <c r="I1115" s="42"/>
      <c r="J1115" s="42"/>
      <c r="K1115" s="42"/>
      <c r="L1115" s="42"/>
    </row>
    <row r="1116" spans="3:12">
      <c r="C1116" s="151"/>
      <c r="D1116" s="19"/>
      <c r="E1116" s="42"/>
      <c r="F1116" s="42"/>
      <c r="G1116" s="42"/>
      <c r="H1116" s="42"/>
      <c r="I1116" s="42"/>
      <c r="J1116" s="42"/>
      <c r="K1116" s="42"/>
      <c r="L1116" s="42"/>
    </row>
    <row r="1117" spans="3:12">
      <c r="C1117" s="151"/>
      <c r="D1117" s="19"/>
      <c r="E1117" s="42"/>
      <c r="F1117" s="42"/>
      <c r="G1117" s="42"/>
      <c r="H1117" s="42"/>
      <c r="I1117" s="42"/>
      <c r="J1117" s="42"/>
      <c r="K1117" s="42"/>
      <c r="L1117" s="42"/>
    </row>
    <row r="1118" spans="3:12">
      <c r="C1118" s="151"/>
      <c r="D1118" s="19"/>
      <c r="E1118" s="42"/>
      <c r="F1118" s="42"/>
      <c r="G1118" s="42"/>
      <c r="H1118" s="42"/>
      <c r="I1118" s="42"/>
      <c r="J1118" s="42"/>
      <c r="K1118" s="42"/>
      <c r="L1118" s="42"/>
    </row>
    <row r="1119" spans="3:12">
      <c r="C1119" s="151"/>
      <c r="D1119" s="19"/>
      <c r="E1119" s="42"/>
      <c r="F1119" s="42"/>
      <c r="G1119" s="42"/>
      <c r="H1119" s="42"/>
      <c r="I1119" s="42"/>
      <c r="J1119" s="42"/>
      <c r="K1119" s="42"/>
      <c r="L1119" s="42"/>
    </row>
    <row r="1120" spans="3:12">
      <c r="C1120" s="151"/>
      <c r="D1120" s="19"/>
      <c r="E1120" s="42"/>
      <c r="F1120" s="42"/>
      <c r="G1120" s="42"/>
      <c r="H1120" s="42"/>
      <c r="I1120" s="42"/>
      <c r="J1120" s="42"/>
      <c r="K1120" s="42"/>
      <c r="L1120" s="42"/>
    </row>
    <row r="1121" spans="3:12">
      <c r="C1121" s="151"/>
      <c r="D1121" s="19"/>
      <c r="E1121" s="42"/>
      <c r="F1121" s="42"/>
      <c r="G1121" s="42"/>
      <c r="H1121" s="42"/>
      <c r="I1121" s="42"/>
      <c r="J1121" s="42"/>
      <c r="K1121" s="42"/>
      <c r="L1121" s="42"/>
    </row>
    <row r="1122" spans="3:12">
      <c r="C1122" s="151"/>
      <c r="D1122" s="19"/>
      <c r="E1122" s="42"/>
      <c r="F1122" s="42"/>
      <c r="G1122" s="42"/>
      <c r="H1122" s="42"/>
      <c r="I1122" s="42"/>
      <c r="J1122" s="42"/>
      <c r="K1122" s="42"/>
      <c r="L1122" s="42"/>
    </row>
    <row r="1123" spans="3:12">
      <c r="C1123" s="151"/>
      <c r="D1123" s="19"/>
      <c r="E1123" s="42"/>
      <c r="F1123" s="42"/>
      <c r="G1123" s="42"/>
      <c r="H1123" s="42"/>
      <c r="I1123" s="42"/>
      <c r="J1123" s="42"/>
      <c r="K1123" s="42"/>
      <c r="L1123" s="42"/>
    </row>
    <row r="1124" spans="3:12">
      <c r="C1124" s="151"/>
      <c r="D1124" s="19"/>
      <c r="E1124" s="42"/>
      <c r="F1124" s="42"/>
      <c r="G1124" s="42"/>
      <c r="H1124" s="42"/>
      <c r="I1124" s="42"/>
      <c r="J1124" s="42"/>
      <c r="K1124" s="42"/>
      <c r="L1124" s="42"/>
    </row>
    <row r="1125" spans="3:12">
      <c r="C1125" s="151"/>
      <c r="D1125" s="19"/>
      <c r="E1125" s="42"/>
      <c r="F1125" s="42"/>
      <c r="G1125" s="42"/>
      <c r="H1125" s="42"/>
      <c r="I1125" s="42"/>
      <c r="J1125" s="42"/>
      <c r="K1125" s="42"/>
      <c r="L1125" s="42"/>
    </row>
    <row r="1126" spans="3:12">
      <c r="C1126" s="151"/>
      <c r="D1126" s="19"/>
      <c r="E1126" s="42"/>
      <c r="F1126" s="42"/>
      <c r="G1126" s="42"/>
      <c r="H1126" s="42"/>
      <c r="I1126" s="42"/>
      <c r="J1126" s="42"/>
      <c r="K1126" s="42"/>
      <c r="L1126" s="42"/>
    </row>
    <row r="1127" spans="3:12">
      <c r="C1127" s="151"/>
      <c r="D1127" s="19"/>
      <c r="E1127" s="42"/>
      <c r="F1127" s="42"/>
      <c r="G1127" s="42"/>
      <c r="H1127" s="42"/>
      <c r="I1127" s="42"/>
      <c r="J1127" s="42"/>
      <c r="K1127" s="42"/>
      <c r="L1127" s="42"/>
    </row>
    <row r="1128" spans="3:12">
      <c r="C1128" s="151"/>
      <c r="D1128" s="19"/>
      <c r="E1128" s="42"/>
      <c r="F1128" s="42"/>
      <c r="G1128" s="42"/>
      <c r="H1128" s="42"/>
      <c r="I1128" s="42"/>
      <c r="J1128" s="42"/>
      <c r="K1128" s="42"/>
      <c r="L1128" s="42"/>
    </row>
    <row r="1129" spans="3:12">
      <c r="C1129" s="151"/>
      <c r="D1129" s="19"/>
      <c r="E1129" s="42"/>
      <c r="F1129" s="42"/>
      <c r="G1129" s="42"/>
      <c r="H1129" s="42"/>
      <c r="I1129" s="42"/>
      <c r="J1129" s="42"/>
      <c r="K1129" s="42"/>
      <c r="L1129" s="42"/>
    </row>
    <row r="1130" spans="3:12">
      <c r="C1130" s="151"/>
      <c r="D1130" s="19"/>
      <c r="E1130" s="42"/>
      <c r="F1130" s="42"/>
      <c r="G1130" s="42"/>
      <c r="H1130" s="42"/>
      <c r="I1130" s="42"/>
      <c r="J1130" s="42"/>
      <c r="K1130" s="42"/>
      <c r="L1130" s="42"/>
    </row>
    <row r="1131" spans="3:12">
      <c r="C1131" s="151"/>
      <c r="D1131" s="19"/>
      <c r="E1131" s="42"/>
      <c r="F1131" s="42"/>
      <c r="G1131" s="42"/>
      <c r="H1131" s="42"/>
      <c r="I1131" s="42"/>
      <c r="J1131" s="42"/>
      <c r="K1131" s="42"/>
      <c r="L1131" s="42"/>
    </row>
    <row r="1132" spans="3:12">
      <c r="C1132" s="151"/>
      <c r="D1132" s="19"/>
      <c r="E1132" s="42"/>
      <c r="F1132" s="42"/>
      <c r="G1132" s="42"/>
      <c r="H1132" s="42"/>
      <c r="I1132" s="42"/>
      <c r="J1132" s="42"/>
      <c r="K1132" s="42"/>
      <c r="L1132" s="42"/>
    </row>
    <row r="1133" spans="3:12">
      <c r="C1133" s="151"/>
      <c r="D1133" s="19"/>
      <c r="E1133" s="42"/>
      <c r="F1133" s="42"/>
      <c r="G1133" s="42"/>
      <c r="H1133" s="42"/>
      <c r="I1133" s="42"/>
      <c r="J1133" s="42"/>
      <c r="K1133" s="42"/>
      <c r="L1133" s="42"/>
    </row>
    <row r="1134" spans="3:12">
      <c r="C1134" s="151"/>
      <c r="D1134" s="19"/>
      <c r="E1134" s="42"/>
      <c r="F1134" s="42"/>
      <c r="G1134" s="42"/>
      <c r="H1134" s="42"/>
      <c r="I1134" s="42"/>
      <c r="J1134" s="42"/>
      <c r="K1134" s="42"/>
      <c r="L1134" s="42"/>
    </row>
    <row r="1135" spans="3:12">
      <c r="C1135" s="151"/>
      <c r="D1135" s="19"/>
      <c r="E1135" s="42"/>
      <c r="F1135" s="42"/>
      <c r="G1135" s="42"/>
      <c r="H1135" s="42"/>
      <c r="I1135" s="42"/>
      <c r="J1135" s="42"/>
      <c r="K1135" s="42"/>
      <c r="L1135" s="42"/>
    </row>
    <row r="1136" spans="3:12">
      <c r="C1136" s="151"/>
      <c r="D1136" s="19"/>
      <c r="E1136" s="42"/>
      <c r="F1136" s="42"/>
      <c r="G1136" s="42"/>
      <c r="H1136" s="42"/>
      <c r="I1136" s="42"/>
      <c r="J1136" s="42"/>
      <c r="K1136" s="42"/>
      <c r="L1136" s="42"/>
    </row>
    <row r="1137" spans="3:12">
      <c r="C1137" s="151"/>
      <c r="D1137" s="19"/>
      <c r="E1137" s="42"/>
      <c r="F1137" s="42"/>
      <c r="G1137" s="42"/>
      <c r="H1137" s="42"/>
      <c r="I1137" s="42"/>
      <c r="J1137" s="42"/>
      <c r="K1137" s="42"/>
      <c r="L1137" s="42"/>
    </row>
    <row r="1138" spans="3:12">
      <c r="C1138" s="151"/>
      <c r="D1138" s="19"/>
      <c r="E1138" s="42"/>
      <c r="F1138" s="42"/>
      <c r="G1138" s="42"/>
      <c r="H1138" s="42"/>
      <c r="I1138" s="42"/>
      <c r="J1138" s="42"/>
      <c r="K1138" s="42"/>
      <c r="L1138" s="42"/>
    </row>
    <row r="1139" spans="3:12">
      <c r="C1139" s="151"/>
      <c r="D1139" s="19"/>
      <c r="E1139" s="42"/>
      <c r="F1139" s="42"/>
      <c r="G1139" s="42"/>
      <c r="H1139" s="42"/>
      <c r="I1139" s="42"/>
      <c r="J1139" s="42"/>
      <c r="K1139" s="42"/>
      <c r="L1139" s="42"/>
    </row>
    <row r="1140" spans="3:12">
      <c r="C1140" s="151"/>
      <c r="D1140" s="19"/>
      <c r="E1140" s="42"/>
      <c r="F1140" s="42"/>
      <c r="G1140" s="42"/>
      <c r="H1140" s="42"/>
      <c r="I1140" s="42"/>
      <c r="J1140" s="42"/>
      <c r="K1140" s="42"/>
      <c r="L1140" s="42"/>
    </row>
    <row r="1141" spans="3:12">
      <c r="C1141" s="151"/>
      <c r="D1141" s="19"/>
      <c r="E1141" s="42"/>
      <c r="F1141" s="42"/>
      <c r="G1141" s="42"/>
      <c r="H1141" s="42"/>
      <c r="I1141" s="42"/>
      <c r="J1141" s="42"/>
      <c r="K1141" s="42"/>
      <c r="L1141" s="42"/>
    </row>
    <row r="1142" spans="3:12">
      <c r="C1142" s="151"/>
      <c r="D1142" s="19"/>
      <c r="E1142" s="42"/>
      <c r="F1142" s="42"/>
      <c r="G1142" s="42"/>
      <c r="H1142" s="42"/>
      <c r="I1142" s="42"/>
      <c r="J1142" s="42"/>
      <c r="K1142" s="42"/>
      <c r="L1142" s="42"/>
    </row>
    <row r="1143" spans="3:12">
      <c r="C1143" s="151"/>
      <c r="D1143" s="19"/>
      <c r="E1143" s="42"/>
      <c r="F1143" s="42"/>
      <c r="G1143" s="42"/>
      <c r="H1143" s="42"/>
      <c r="I1143" s="42"/>
      <c r="J1143" s="42"/>
      <c r="K1143" s="42"/>
      <c r="L1143" s="42"/>
    </row>
    <row r="1144" spans="3:12">
      <c r="C1144" s="151"/>
      <c r="D1144" s="19"/>
      <c r="E1144" s="42"/>
      <c r="F1144" s="42"/>
      <c r="G1144" s="42"/>
      <c r="H1144" s="42"/>
      <c r="I1144" s="42"/>
      <c r="J1144" s="42"/>
      <c r="K1144" s="42"/>
      <c r="L1144" s="42"/>
    </row>
    <row r="1145" spans="3:12">
      <c r="C1145" s="151"/>
      <c r="D1145" s="19"/>
      <c r="E1145" s="42"/>
      <c r="F1145" s="42"/>
      <c r="G1145" s="42"/>
      <c r="H1145" s="42"/>
      <c r="I1145" s="42"/>
      <c r="J1145" s="42"/>
      <c r="K1145" s="42"/>
      <c r="L1145" s="42"/>
    </row>
    <row r="1146" spans="3:12">
      <c r="C1146" s="151"/>
      <c r="D1146" s="19"/>
      <c r="E1146" s="42"/>
      <c r="F1146" s="42"/>
      <c r="G1146" s="42"/>
      <c r="H1146" s="42"/>
      <c r="I1146" s="42"/>
      <c r="J1146" s="42"/>
      <c r="K1146" s="42"/>
      <c r="L1146" s="42"/>
    </row>
    <row r="1147" spans="3:12">
      <c r="C1147" s="151"/>
      <c r="D1147" s="19"/>
      <c r="E1147" s="42"/>
      <c r="F1147" s="42"/>
      <c r="G1147" s="42"/>
      <c r="H1147" s="42"/>
      <c r="I1147" s="42"/>
      <c r="J1147" s="42"/>
      <c r="K1147" s="42"/>
      <c r="L1147" s="42"/>
    </row>
    <row r="1148" spans="3:12">
      <c r="C1148" s="151"/>
      <c r="D1148" s="19"/>
      <c r="E1148" s="42"/>
      <c r="F1148" s="42"/>
      <c r="G1148" s="42"/>
      <c r="H1148" s="42"/>
      <c r="I1148" s="42"/>
      <c r="J1148" s="42"/>
      <c r="K1148" s="42"/>
      <c r="L1148" s="42"/>
    </row>
    <row r="1149" spans="3:12">
      <c r="C1149" s="151"/>
      <c r="D1149" s="19"/>
      <c r="E1149" s="42"/>
      <c r="F1149" s="42"/>
      <c r="G1149" s="42"/>
      <c r="H1149" s="42"/>
      <c r="I1149" s="42"/>
      <c r="J1149" s="42"/>
      <c r="K1149" s="42"/>
      <c r="L1149" s="42"/>
    </row>
    <row r="1150" spans="3:12">
      <c r="C1150" s="151"/>
      <c r="D1150" s="19"/>
      <c r="E1150" s="42"/>
      <c r="F1150" s="42"/>
      <c r="G1150" s="42"/>
      <c r="H1150" s="42"/>
      <c r="I1150" s="42"/>
      <c r="J1150" s="42"/>
      <c r="K1150" s="42"/>
      <c r="L1150" s="42"/>
    </row>
    <row r="1151" spans="3:12">
      <c r="C1151" s="151"/>
      <c r="D1151" s="19"/>
      <c r="E1151" s="42"/>
      <c r="F1151" s="42"/>
      <c r="G1151" s="42"/>
      <c r="H1151" s="42"/>
      <c r="I1151" s="42"/>
      <c r="J1151" s="42"/>
      <c r="K1151" s="42"/>
      <c r="L1151" s="42"/>
    </row>
    <row r="1152" spans="3:12">
      <c r="C1152" s="151"/>
      <c r="D1152" s="19"/>
      <c r="E1152" s="42"/>
      <c r="F1152" s="42"/>
      <c r="G1152" s="42"/>
      <c r="H1152" s="42"/>
      <c r="I1152" s="42"/>
      <c r="J1152" s="42"/>
      <c r="K1152" s="42"/>
      <c r="L1152" s="42"/>
    </row>
    <row r="1153" spans="3:12">
      <c r="C1153" s="151"/>
      <c r="D1153" s="19"/>
      <c r="E1153" s="42"/>
      <c r="F1153" s="42"/>
      <c r="G1153" s="42"/>
      <c r="H1153" s="42"/>
      <c r="I1153" s="42"/>
      <c r="J1153" s="42"/>
      <c r="K1153" s="42"/>
      <c r="L1153" s="42"/>
    </row>
    <row r="1154" spans="3:12">
      <c r="C1154" s="151"/>
      <c r="D1154" s="19"/>
      <c r="E1154" s="42"/>
      <c r="F1154" s="42"/>
      <c r="G1154" s="42"/>
      <c r="H1154" s="42"/>
      <c r="I1154" s="42"/>
      <c r="J1154" s="42"/>
      <c r="K1154" s="42"/>
      <c r="L1154" s="42"/>
    </row>
    <row r="1155" spans="3:12">
      <c r="C1155" s="151"/>
      <c r="D1155" s="19"/>
      <c r="E1155" s="42"/>
      <c r="F1155" s="42"/>
      <c r="G1155" s="42"/>
      <c r="H1155" s="42"/>
      <c r="I1155" s="42"/>
      <c r="J1155" s="42"/>
      <c r="K1155" s="42"/>
      <c r="L1155" s="42"/>
    </row>
    <row r="1156" spans="3:12">
      <c r="C1156" s="151"/>
      <c r="D1156" s="19"/>
      <c r="E1156" s="42"/>
      <c r="F1156" s="42"/>
      <c r="G1156" s="42"/>
      <c r="H1156" s="42"/>
      <c r="I1156" s="42"/>
      <c r="J1156" s="42"/>
      <c r="K1156" s="42"/>
      <c r="L1156" s="42"/>
    </row>
    <row r="1157" spans="3:12">
      <c r="C1157" s="151"/>
      <c r="D1157" s="19"/>
      <c r="E1157" s="42"/>
      <c r="F1157" s="42"/>
      <c r="G1157" s="42"/>
      <c r="H1157" s="42"/>
      <c r="I1157" s="42"/>
      <c r="J1157" s="42"/>
      <c r="K1157" s="42"/>
      <c r="L1157" s="42"/>
    </row>
    <row r="1158" spans="3:12">
      <c r="C1158" s="151"/>
      <c r="D1158" s="19"/>
      <c r="E1158" s="42"/>
      <c r="F1158" s="42"/>
      <c r="G1158" s="42"/>
      <c r="H1158" s="42"/>
      <c r="I1158" s="42"/>
      <c r="J1158" s="42"/>
      <c r="K1158" s="42"/>
      <c r="L1158" s="42"/>
    </row>
    <row r="1159" spans="3:12">
      <c r="C1159" s="151"/>
      <c r="D1159" s="19"/>
      <c r="E1159" s="42"/>
      <c r="F1159" s="42"/>
      <c r="G1159" s="42"/>
      <c r="H1159" s="42"/>
      <c r="I1159" s="42"/>
      <c r="J1159" s="42"/>
      <c r="K1159" s="42"/>
      <c r="L1159" s="42"/>
    </row>
    <row r="1160" spans="3:12">
      <c r="C1160" s="151"/>
      <c r="D1160" s="19"/>
      <c r="E1160" s="42"/>
      <c r="F1160" s="42"/>
      <c r="G1160" s="42"/>
      <c r="H1160" s="42"/>
      <c r="I1160" s="42"/>
      <c r="J1160" s="42"/>
      <c r="K1160" s="42"/>
      <c r="L1160" s="42"/>
    </row>
    <row r="1161" spans="3:12">
      <c r="C1161" s="151"/>
      <c r="D1161" s="19"/>
      <c r="E1161" s="42"/>
      <c r="F1161" s="42"/>
      <c r="G1161" s="42"/>
      <c r="H1161" s="42"/>
      <c r="I1161" s="42"/>
      <c r="J1161" s="42"/>
      <c r="K1161" s="42"/>
      <c r="L1161" s="42"/>
    </row>
    <row r="1162" spans="3:12">
      <c r="C1162" s="151"/>
      <c r="D1162" s="19"/>
      <c r="E1162" s="42"/>
      <c r="F1162" s="42"/>
      <c r="G1162" s="42"/>
      <c r="H1162" s="42"/>
      <c r="I1162" s="42"/>
      <c r="J1162" s="42"/>
      <c r="K1162" s="42"/>
      <c r="L1162" s="42"/>
    </row>
    <row r="1163" spans="3:12">
      <c r="C1163" s="151"/>
      <c r="D1163" s="19"/>
      <c r="E1163" s="42"/>
      <c r="F1163" s="42"/>
      <c r="G1163" s="42"/>
      <c r="H1163" s="42"/>
      <c r="I1163" s="42"/>
      <c r="J1163" s="42"/>
      <c r="K1163" s="42"/>
      <c r="L1163" s="42"/>
    </row>
    <row r="1164" spans="3:12">
      <c r="C1164" s="151"/>
      <c r="D1164" s="19"/>
      <c r="E1164" s="42"/>
      <c r="F1164" s="42"/>
      <c r="G1164" s="42"/>
      <c r="H1164" s="42"/>
      <c r="I1164" s="42"/>
      <c r="J1164" s="42"/>
      <c r="K1164" s="42"/>
      <c r="L1164" s="42"/>
    </row>
    <row r="1165" spans="3:12">
      <c r="C1165" s="151"/>
      <c r="D1165" s="19"/>
      <c r="E1165" s="42"/>
      <c r="F1165" s="42"/>
      <c r="G1165" s="42"/>
      <c r="H1165" s="42"/>
      <c r="I1165" s="42"/>
      <c r="J1165" s="42"/>
      <c r="K1165" s="42"/>
      <c r="L1165" s="42"/>
    </row>
    <row r="1166" spans="3:12">
      <c r="C1166" s="151"/>
      <c r="D1166" s="19"/>
      <c r="E1166" s="42"/>
      <c r="F1166" s="42"/>
      <c r="G1166" s="42"/>
      <c r="H1166" s="42"/>
      <c r="I1166" s="42"/>
      <c r="J1166" s="42"/>
      <c r="K1166" s="42"/>
      <c r="L1166" s="42"/>
    </row>
    <row r="1167" spans="3:12">
      <c r="C1167" s="151"/>
      <c r="D1167" s="19"/>
      <c r="E1167" s="42"/>
      <c r="F1167" s="42"/>
      <c r="G1167" s="42"/>
      <c r="H1167" s="42"/>
      <c r="I1167" s="42"/>
      <c r="J1167" s="42"/>
      <c r="K1167" s="42"/>
      <c r="L1167" s="42"/>
    </row>
    <row r="1168" spans="3:12">
      <c r="C1168" s="151"/>
      <c r="D1168" s="19"/>
      <c r="E1168" s="42"/>
      <c r="F1168" s="42"/>
      <c r="G1168" s="42"/>
      <c r="H1168" s="42"/>
      <c r="I1168" s="42"/>
      <c r="J1168" s="42"/>
      <c r="K1168" s="42"/>
      <c r="L1168" s="42"/>
    </row>
    <row r="1169" spans="3:12">
      <c r="C1169" s="151"/>
      <c r="D1169" s="19"/>
      <c r="E1169" s="42"/>
      <c r="F1169" s="42"/>
      <c r="G1169" s="42"/>
      <c r="H1169" s="42"/>
      <c r="I1169" s="42"/>
      <c r="J1169" s="42"/>
      <c r="K1169" s="42"/>
      <c r="L1169" s="42"/>
    </row>
    <row r="1170" spans="3:12">
      <c r="C1170" s="151"/>
      <c r="D1170" s="19"/>
      <c r="E1170" s="42"/>
      <c r="F1170" s="42"/>
      <c r="G1170" s="42"/>
      <c r="H1170" s="42"/>
      <c r="I1170" s="42"/>
      <c r="J1170" s="42"/>
      <c r="K1170" s="42"/>
      <c r="L1170" s="42"/>
    </row>
    <row r="1171" spans="3:12">
      <c r="C1171" s="151"/>
      <c r="D1171" s="19"/>
      <c r="E1171" s="42"/>
      <c r="F1171" s="42"/>
      <c r="G1171" s="42"/>
      <c r="H1171" s="42"/>
      <c r="I1171" s="42"/>
      <c r="J1171" s="42"/>
      <c r="K1171" s="42"/>
      <c r="L1171" s="42"/>
    </row>
    <row r="1172" spans="3:12">
      <c r="C1172" s="151"/>
      <c r="D1172" s="19"/>
      <c r="E1172" s="42"/>
      <c r="F1172" s="42"/>
      <c r="G1172" s="42"/>
      <c r="H1172" s="42"/>
      <c r="I1172" s="42"/>
      <c r="J1172" s="42"/>
      <c r="K1172" s="42"/>
      <c r="L1172" s="42"/>
    </row>
    <row r="1173" spans="3:12">
      <c r="C1173" s="151"/>
      <c r="D1173" s="19"/>
      <c r="E1173" s="42"/>
      <c r="F1173" s="42"/>
      <c r="G1173" s="42"/>
      <c r="H1173" s="42"/>
      <c r="I1173" s="42"/>
      <c r="J1173" s="42"/>
      <c r="K1173" s="42"/>
      <c r="L1173" s="42"/>
    </row>
    <row r="1174" spans="3:12">
      <c r="C1174" s="151"/>
      <c r="D1174" s="19"/>
      <c r="E1174" s="42"/>
      <c r="F1174" s="42"/>
      <c r="G1174" s="42"/>
      <c r="H1174" s="42"/>
      <c r="I1174" s="42"/>
      <c r="J1174" s="42"/>
      <c r="K1174" s="42"/>
      <c r="L1174" s="42"/>
    </row>
    <row r="1175" spans="3:12">
      <c r="C1175" s="151"/>
      <c r="D1175" s="19"/>
      <c r="E1175" s="42"/>
      <c r="F1175" s="42"/>
      <c r="G1175" s="42"/>
      <c r="H1175" s="42"/>
      <c r="I1175" s="42"/>
      <c r="J1175" s="42"/>
      <c r="K1175" s="42"/>
      <c r="L1175" s="42"/>
    </row>
    <row r="1176" spans="3:12">
      <c r="C1176" s="151"/>
      <c r="D1176" s="19"/>
      <c r="E1176" s="42"/>
      <c r="F1176" s="42"/>
      <c r="G1176" s="42"/>
      <c r="H1176" s="42"/>
      <c r="I1176" s="42"/>
      <c r="J1176" s="42"/>
      <c r="K1176" s="42"/>
      <c r="L1176" s="42"/>
    </row>
    <row r="1177" spans="3:12">
      <c r="C1177" s="151"/>
      <c r="D1177" s="19"/>
      <c r="E1177" s="42"/>
      <c r="F1177" s="42"/>
      <c r="G1177" s="42"/>
      <c r="H1177" s="42"/>
      <c r="I1177" s="42"/>
      <c r="J1177" s="42"/>
      <c r="K1177" s="42"/>
      <c r="L1177" s="42"/>
    </row>
    <row r="1178" spans="3:12">
      <c r="C1178" s="151"/>
      <c r="D1178" s="19"/>
      <c r="E1178" s="42"/>
      <c r="F1178" s="42"/>
      <c r="G1178" s="42"/>
      <c r="H1178" s="42"/>
      <c r="I1178" s="42"/>
      <c r="J1178" s="42"/>
      <c r="K1178" s="42"/>
      <c r="L1178" s="42"/>
    </row>
    <row r="1179" spans="3:12">
      <c r="C1179" s="151"/>
      <c r="D1179" s="19"/>
      <c r="E1179" s="42"/>
      <c r="F1179" s="42"/>
      <c r="G1179" s="42"/>
      <c r="H1179" s="42"/>
      <c r="I1179" s="42"/>
      <c r="J1179" s="42"/>
      <c r="K1179" s="42"/>
      <c r="L1179" s="42"/>
    </row>
    <row r="1180" spans="3:12">
      <c r="C1180" s="151"/>
      <c r="D1180" s="19"/>
      <c r="E1180" s="42"/>
      <c r="F1180" s="42"/>
      <c r="G1180" s="42"/>
      <c r="H1180" s="42"/>
      <c r="I1180" s="42"/>
      <c r="J1180" s="42"/>
      <c r="K1180" s="42"/>
      <c r="L1180" s="42"/>
    </row>
    <row r="1181" spans="3:12">
      <c r="C1181" s="151"/>
      <c r="D1181" s="19"/>
      <c r="E1181" s="42"/>
      <c r="F1181" s="42"/>
      <c r="G1181" s="42"/>
      <c r="H1181" s="42"/>
      <c r="I1181" s="42"/>
      <c r="J1181" s="42"/>
      <c r="K1181" s="42"/>
      <c r="L1181" s="42"/>
    </row>
    <row r="1182" spans="3:12">
      <c r="C1182" s="151"/>
      <c r="D1182" s="19"/>
      <c r="E1182" s="42"/>
      <c r="F1182" s="42"/>
      <c r="G1182" s="42"/>
      <c r="H1182" s="42"/>
      <c r="I1182" s="42"/>
      <c r="J1182" s="42"/>
      <c r="K1182" s="42"/>
      <c r="L1182" s="42"/>
    </row>
    <row r="1183" spans="3:12">
      <c r="C1183" s="151"/>
      <c r="D1183" s="19"/>
      <c r="E1183" s="42"/>
      <c r="F1183" s="42"/>
      <c r="G1183" s="42"/>
      <c r="H1183" s="42"/>
      <c r="I1183" s="42"/>
      <c r="J1183" s="42"/>
      <c r="K1183" s="42"/>
      <c r="L1183" s="42"/>
    </row>
    <row r="1184" spans="3:12">
      <c r="C1184" s="151"/>
      <c r="D1184" s="19"/>
      <c r="E1184" s="42"/>
      <c r="F1184" s="42"/>
      <c r="G1184" s="42"/>
      <c r="H1184" s="42"/>
      <c r="I1184" s="42"/>
      <c r="J1184" s="42"/>
      <c r="K1184" s="42"/>
      <c r="L1184" s="42"/>
    </row>
    <row r="1185" spans="3:12">
      <c r="C1185" s="151"/>
      <c r="D1185" s="19"/>
      <c r="E1185" s="42"/>
      <c r="F1185" s="42"/>
      <c r="G1185" s="42"/>
      <c r="H1185" s="42"/>
      <c r="I1185" s="42"/>
      <c r="J1185" s="42"/>
      <c r="K1185" s="42"/>
      <c r="L1185" s="42"/>
    </row>
    <row r="1186" spans="3:12">
      <c r="C1186" s="151"/>
      <c r="D1186" s="19"/>
      <c r="E1186" s="42"/>
      <c r="F1186" s="42"/>
      <c r="G1186" s="42"/>
      <c r="H1186" s="42"/>
      <c r="I1186" s="42"/>
      <c r="J1186" s="42"/>
      <c r="K1186" s="42"/>
      <c r="L1186" s="42"/>
    </row>
    <row r="1187" spans="3:12">
      <c r="C1187" s="151"/>
      <c r="D1187" s="19"/>
      <c r="E1187" s="42"/>
      <c r="F1187" s="42"/>
      <c r="G1187" s="42"/>
      <c r="H1187" s="42"/>
      <c r="I1187" s="42"/>
      <c r="J1187" s="42"/>
      <c r="K1187" s="42"/>
      <c r="L1187" s="42"/>
    </row>
    <row r="1188" spans="3:12">
      <c r="C1188" s="151"/>
      <c r="D1188" s="19"/>
      <c r="E1188" s="42"/>
      <c r="F1188" s="42"/>
      <c r="G1188" s="42"/>
      <c r="H1188" s="42"/>
      <c r="I1188" s="42"/>
      <c r="J1188" s="42"/>
      <c r="K1188" s="42"/>
      <c r="L1188" s="42"/>
    </row>
    <row r="1189" spans="3:12">
      <c r="C1189" s="151"/>
      <c r="D1189" s="19"/>
      <c r="E1189" s="42"/>
      <c r="F1189" s="42"/>
      <c r="G1189" s="42"/>
      <c r="H1189" s="42"/>
      <c r="I1189" s="42"/>
      <c r="J1189" s="42"/>
      <c r="K1189" s="42"/>
      <c r="L1189" s="42"/>
    </row>
    <row r="1190" spans="3:12">
      <c r="C1190" s="151"/>
      <c r="D1190" s="19"/>
      <c r="E1190" s="42"/>
      <c r="F1190" s="42"/>
      <c r="G1190" s="42"/>
      <c r="H1190" s="42"/>
      <c r="I1190" s="42"/>
      <c r="J1190" s="42"/>
      <c r="K1190" s="42"/>
      <c r="L1190" s="42"/>
    </row>
    <row r="1191" spans="3:12">
      <c r="C1191" s="151"/>
      <c r="D1191" s="19"/>
      <c r="E1191" s="42"/>
      <c r="F1191" s="42"/>
      <c r="G1191" s="42"/>
      <c r="H1191" s="42"/>
      <c r="I1191" s="42"/>
      <c r="J1191" s="42"/>
      <c r="K1191" s="42"/>
      <c r="L1191" s="42"/>
    </row>
    <row r="1192" spans="3:12">
      <c r="C1192" s="151"/>
      <c r="D1192" s="19"/>
      <c r="E1192" s="42"/>
      <c r="F1192" s="42"/>
      <c r="G1192" s="42"/>
      <c r="H1192" s="42"/>
      <c r="I1192" s="42"/>
      <c r="J1192" s="42"/>
      <c r="K1192" s="42"/>
      <c r="L1192" s="42"/>
    </row>
    <row r="1193" spans="3:12">
      <c r="C1193" s="151"/>
      <c r="D1193" s="19"/>
      <c r="E1193" s="42"/>
      <c r="F1193" s="42"/>
      <c r="G1193" s="42"/>
      <c r="H1193" s="42"/>
      <c r="I1193" s="42"/>
      <c r="J1193" s="42"/>
      <c r="K1193" s="42"/>
      <c r="L1193" s="42"/>
    </row>
    <row r="1194" spans="3:12">
      <c r="C1194" s="151"/>
      <c r="D1194" s="19"/>
      <c r="E1194" s="42"/>
      <c r="F1194" s="42"/>
      <c r="G1194" s="42"/>
      <c r="H1194" s="42"/>
      <c r="I1194" s="42"/>
      <c r="J1194" s="42"/>
      <c r="K1194" s="42"/>
      <c r="L1194" s="42"/>
    </row>
    <row r="1195" spans="3:12">
      <c r="C1195" s="151"/>
      <c r="D1195" s="19"/>
      <c r="E1195" s="42"/>
      <c r="F1195" s="42"/>
      <c r="G1195" s="42"/>
      <c r="H1195" s="42"/>
      <c r="I1195" s="42"/>
      <c r="J1195" s="42"/>
      <c r="K1195" s="42"/>
      <c r="L1195" s="42"/>
    </row>
    <row r="1196" spans="3:12">
      <c r="C1196" s="151"/>
      <c r="D1196" s="19"/>
      <c r="E1196" s="42"/>
      <c r="F1196" s="42"/>
      <c r="G1196" s="42"/>
      <c r="H1196" s="42"/>
      <c r="I1196" s="42"/>
      <c r="J1196" s="42"/>
      <c r="K1196" s="42"/>
      <c r="L1196" s="42"/>
    </row>
    <row r="1197" spans="3:12">
      <c r="C1197" s="151"/>
      <c r="D1197" s="19"/>
      <c r="E1197" s="42"/>
      <c r="F1197" s="42"/>
      <c r="G1197" s="42"/>
      <c r="H1197" s="42"/>
      <c r="I1197" s="42"/>
      <c r="J1197" s="42"/>
      <c r="K1197" s="42"/>
      <c r="L1197" s="42"/>
    </row>
    <row r="1198" spans="3:12">
      <c r="C1198" s="151"/>
      <c r="D1198" s="19"/>
      <c r="E1198" s="42"/>
      <c r="F1198" s="42"/>
      <c r="G1198" s="42"/>
      <c r="H1198" s="42"/>
      <c r="I1198" s="42"/>
      <c r="J1198" s="42"/>
      <c r="K1198" s="42"/>
      <c r="L1198" s="42"/>
    </row>
    <row r="1199" spans="3:12">
      <c r="C1199" s="151"/>
      <c r="D1199" s="19"/>
      <c r="E1199" s="42"/>
      <c r="F1199" s="42"/>
      <c r="G1199" s="42"/>
      <c r="H1199" s="42"/>
      <c r="I1199" s="42"/>
      <c r="J1199" s="42"/>
      <c r="K1199" s="42"/>
      <c r="L1199" s="42"/>
    </row>
    <row r="1200" spans="3:12">
      <c r="C1200" s="151"/>
      <c r="D1200" s="19"/>
      <c r="E1200" s="42"/>
      <c r="F1200" s="42"/>
      <c r="G1200" s="42"/>
      <c r="H1200" s="42"/>
      <c r="I1200" s="42"/>
      <c r="J1200" s="42"/>
      <c r="K1200" s="42"/>
      <c r="L1200" s="42"/>
    </row>
    <row r="1201" spans="3:12">
      <c r="C1201" s="151"/>
      <c r="D1201" s="19"/>
      <c r="E1201" s="42"/>
      <c r="F1201" s="42"/>
      <c r="G1201" s="42"/>
      <c r="H1201" s="42"/>
      <c r="I1201" s="42"/>
      <c r="J1201" s="42"/>
      <c r="K1201" s="42"/>
      <c r="L1201" s="42"/>
    </row>
    <row r="1202" spans="3:12">
      <c r="C1202" s="151"/>
      <c r="D1202" s="19"/>
      <c r="E1202" s="42"/>
      <c r="F1202" s="42"/>
      <c r="G1202" s="42"/>
      <c r="H1202" s="42"/>
      <c r="I1202" s="42"/>
      <c r="J1202" s="42"/>
      <c r="K1202" s="42"/>
      <c r="L1202" s="42"/>
    </row>
    <row r="1203" spans="3:12">
      <c r="C1203" s="151"/>
      <c r="D1203" s="19"/>
      <c r="E1203" s="42"/>
      <c r="F1203" s="42"/>
      <c r="G1203" s="42"/>
      <c r="H1203" s="42"/>
      <c r="I1203" s="42"/>
      <c r="J1203" s="42"/>
      <c r="K1203" s="42"/>
      <c r="L1203" s="42"/>
    </row>
    <row r="1204" spans="3:12">
      <c r="C1204" s="151"/>
      <c r="D1204" s="19"/>
      <c r="E1204" s="42"/>
      <c r="F1204" s="42"/>
      <c r="G1204" s="42"/>
      <c r="H1204" s="42"/>
      <c r="I1204" s="42"/>
      <c r="J1204" s="42"/>
      <c r="K1204" s="42"/>
      <c r="L1204" s="42"/>
    </row>
    <row r="1205" spans="3:12">
      <c r="C1205" s="151"/>
      <c r="D1205" s="19"/>
      <c r="E1205" s="42"/>
      <c r="F1205" s="42"/>
      <c r="G1205" s="42"/>
      <c r="H1205" s="42"/>
      <c r="I1205" s="42"/>
      <c r="J1205" s="42"/>
      <c r="K1205" s="42"/>
      <c r="L1205" s="42"/>
    </row>
    <row r="1206" spans="3:12">
      <c r="C1206" s="151"/>
      <c r="D1206" s="19"/>
      <c r="E1206" s="42"/>
      <c r="F1206" s="42"/>
      <c r="G1206" s="42"/>
      <c r="H1206" s="42"/>
      <c r="I1206" s="42"/>
      <c r="J1206" s="42"/>
      <c r="K1206" s="42"/>
      <c r="L1206" s="42"/>
    </row>
    <row r="1207" spans="3:12">
      <c r="C1207" s="151"/>
      <c r="D1207" s="19"/>
      <c r="E1207" s="42"/>
      <c r="F1207" s="42"/>
      <c r="G1207" s="42"/>
      <c r="H1207" s="42"/>
      <c r="I1207" s="42"/>
      <c r="J1207" s="42"/>
      <c r="K1207" s="42"/>
      <c r="L1207" s="42"/>
    </row>
    <row r="1208" spans="3:12">
      <c r="C1208" s="151"/>
      <c r="D1208" s="19"/>
      <c r="E1208" s="42"/>
      <c r="F1208" s="42"/>
      <c r="G1208" s="42"/>
      <c r="H1208" s="42"/>
      <c r="I1208" s="42"/>
      <c r="J1208" s="42"/>
      <c r="K1208" s="42"/>
      <c r="L1208" s="42"/>
    </row>
    <row r="1209" spans="3:12">
      <c r="C1209" s="151"/>
      <c r="D1209" s="19"/>
      <c r="E1209" s="42"/>
      <c r="F1209" s="42"/>
      <c r="G1209" s="42"/>
      <c r="H1209" s="42"/>
      <c r="I1209" s="42"/>
      <c r="J1209" s="42"/>
      <c r="K1209" s="42"/>
      <c r="L1209" s="42"/>
    </row>
    <row r="1210" spans="3:12">
      <c r="C1210" s="151"/>
      <c r="D1210" s="19"/>
      <c r="E1210" s="42"/>
      <c r="F1210" s="42"/>
      <c r="G1210" s="42"/>
      <c r="H1210" s="42"/>
      <c r="I1210" s="42"/>
      <c r="J1210" s="42"/>
      <c r="K1210" s="42"/>
      <c r="L1210" s="42"/>
    </row>
    <row r="1211" spans="3:12">
      <c r="C1211" s="151"/>
      <c r="D1211" s="19"/>
      <c r="E1211" s="42"/>
      <c r="F1211" s="42"/>
      <c r="G1211" s="42"/>
      <c r="H1211" s="42"/>
      <c r="I1211" s="42"/>
      <c r="J1211" s="42"/>
      <c r="K1211" s="42"/>
      <c r="L1211" s="42"/>
    </row>
    <row r="1212" spans="3:12">
      <c r="C1212" s="151"/>
      <c r="D1212" s="19"/>
      <c r="E1212" s="42"/>
      <c r="F1212" s="42"/>
      <c r="G1212" s="42"/>
      <c r="H1212" s="42"/>
      <c r="I1212" s="42"/>
      <c r="J1212" s="42"/>
      <c r="K1212" s="42"/>
      <c r="L1212" s="42"/>
    </row>
    <row r="1213" spans="3:12">
      <c r="C1213" s="151"/>
      <c r="D1213" s="19"/>
      <c r="E1213" s="42"/>
      <c r="F1213" s="42"/>
      <c r="G1213" s="42"/>
      <c r="H1213" s="42"/>
      <c r="I1213" s="42"/>
      <c r="J1213" s="42"/>
      <c r="K1213" s="42"/>
      <c r="L1213" s="42"/>
    </row>
    <row r="1214" spans="3:12">
      <c r="C1214" s="151"/>
      <c r="D1214" s="19"/>
      <c r="E1214" s="42"/>
      <c r="F1214" s="42"/>
      <c r="G1214" s="42"/>
      <c r="H1214" s="42"/>
      <c r="I1214" s="42"/>
      <c r="J1214" s="42"/>
      <c r="K1214" s="42"/>
      <c r="L1214" s="42"/>
    </row>
    <row r="1215" spans="3:12">
      <c r="C1215" s="151"/>
      <c r="D1215" s="19"/>
      <c r="E1215" s="42"/>
      <c r="F1215" s="42"/>
      <c r="G1215" s="42"/>
      <c r="H1215" s="42"/>
      <c r="I1215" s="42"/>
      <c r="J1215" s="42"/>
      <c r="K1215" s="42"/>
      <c r="L1215" s="42"/>
    </row>
    <row r="1216" spans="3:12">
      <c r="C1216" s="151"/>
      <c r="D1216" s="19"/>
      <c r="E1216" s="42"/>
      <c r="F1216" s="42"/>
      <c r="G1216" s="42"/>
      <c r="H1216" s="42"/>
      <c r="I1216" s="42"/>
      <c r="J1216" s="42"/>
      <c r="K1216" s="42"/>
      <c r="L1216" s="42"/>
    </row>
    <row r="1217" spans="3:12">
      <c r="C1217" s="151"/>
      <c r="D1217" s="19"/>
      <c r="E1217" s="42"/>
      <c r="F1217" s="42"/>
      <c r="G1217" s="42"/>
      <c r="H1217" s="42"/>
      <c r="I1217" s="42"/>
      <c r="J1217" s="42"/>
      <c r="K1217" s="42"/>
      <c r="L1217" s="42"/>
    </row>
    <row r="1218" spans="3:12">
      <c r="C1218" s="151"/>
      <c r="D1218" s="19"/>
      <c r="E1218" s="42"/>
      <c r="F1218" s="42"/>
      <c r="G1218" s="42"/>
      <c r="H1218" s="42"/>
      <c r="I1218" s="42"/>
      <c r="J1218" s="42"/>
      <c r="K1218" s="42"/>
      <c r="L1218" s="42"/>
    </row>
    <row r="1219" spans="3:12">
      <c r="C1219" s="151"/>
      <c r="D1219" s="19"/>
      <c r="E1219" s="42"/>
      <c r="F1219" s="42"/>
      <c r="G1219" s="42"/>
      <c r="H1219" s="42"/>
      <c r="I1219" s="42"/>
      <c r="J1219" s="42"/>
      <c r="K1219" s="42"/>
      <c r="L1219" s="42"/>
    </row>
    <row r="1220" spans="3:12">
      <c r="C1220" s="151"/>
      <c r="D1220" s="19"/>
      <c r="E1220" s="42"/>
      <c r="F1220" s="42"/>
      <c r="G1220" s="42"/>
      <c r="H1220" s="42"/>
      <c r="I1220" s="42"/>
      <c r="J1220" s="42"/>
      <c r="K1220" s="42"/>
      <c r="L1220" s="42"/>
    </row>
    <row r="1221" spans="3:12">
      <c r="C1221" s="151"/>
      <c r="D1221" s="19"/>
      <c r="E1221" s="42"/>
      <c r="F1221" s="42"/>
      <c r="G1221" s="42"/>
      <c r="H1221" s="42"/>
      <c r="I1221" s="42"/>
      <c r="J1221" s="42"/>
      <c r="K1221" s="42"/>
      <c r="L1221" s="42"/>
    </row>
    <row r="1222" spans="3:12">
      <c r="C1222" s="151"/>
      <c r="D1222" s="19"/>
      <c r="E1222" s="42"/>
      <c r="F1222" s="42"/>
      <c r="G1222" s="42"/>
      <c r="H1222" s="42"/>
      <c r="I1222" s="42"/>
      <c r="J1222" s="42"/>
      <c r="K1222" s="42"/>
      <c r="L1222" s="42"/>
    </row>
    <row r="1223" spans="3:12">
      <c r="C1223" s="151"/>
      <c r="D1223" s="19"/>
      <c r="E1223" s="42"/>
      <c r="F1223" s="42"/>
      <c r="G1223" s="42"/>
      <c r="H1223" s="42"/>
      <c r="I1223" s="42"/>
      <c r="J1223" s="42"/>
      <c r="K1223" s="42"/>
      <c r="L1223" s="42"/>
    </row>
    <row r="1224" spans="3:12">
      <c r="C1224" s="151"/>
      <c r="D1224" s="19"/>
      <c r="E1224" s="42"/>
      <c r="F1224" s="42"/>
      <c r="G1224" s="42"/>
      <c r="H1224" s="42"/>
      <c r="I1224" s="42"/>
      <c r="J1224" s="42"/>
      <c r="K1224" s="42"/>
      <c r="L1224" s="42"/>
    </row>
    <row r="1225" spans="3:12">
      <c r="C1225" s="151"/>
      <c r="D1225" s="19"/>
      <c r="E1225" s="42"/>
      <c r="F1225" s="42"/>
      <c r="G1225" s="42"/>
      <c r="H1225" s="42"/>
      <c r="I1225" s="42"/>
      <c r="J1225" s="42"/>
      <c r="K1225" s="42"/>
      <c r="L1225" s="42"/>
    </row>
    <row r="1226" spans="3:12">
      <c r="C1226" s="151"/>
      <c r="D1226" s="19"/>
      <c r="E1226" s="42"/>
      <c r="F1226" s="42"/>
      <c r="G1226" s="42"/>
      <c r="H1226" s="42"/>
      <c r="I1226" s="42"/>
      <c r="J1226" s="42"/>
      <c r="K1226" s="42"/>
      <c r="L1226" s="42"/>
    </row>
    <row r="1227" spans="3:12">
      <c r="C1227" s="151"/>
      <c r="D1227" s="19"/>
      <c r="E1227" s="42"/>
      <c r="F1227" s="42"/>
      <c r="G1227" s="42"/>
      <c r="H1227" s="42"/>
      <c r="I1227" s="42"/>
      <c r="J1227" s="42"/>
      <c r="K1227" s="42"/>
      <c r="L1227" s="42"/>
    </row>
    <row r="1228" spans="3:12">
      <c r="C1228" s="151"/>
      <c r="D1228" s="19"/>
      <c r="E1228" s="42"/>
      <c r="F1228" s="42"/>
      <c r="G1228" s="42"/>
      <c r="H1228" s="42"/>
      <c r="I1228" s="42"/>
      <c r="J1228" s="42"/>
      <c r="K1228" s="42"/>
      <c r="L1228" s="42"/>
    </row>
    <row r="1229" spans="3:12">
      <c r="C1229" s="151"/>
      <c r="D1229" s="19"/>
      <c r="E1229" s="42"/>
      <c r="F1229" s="42"/>
      <c r="G1229" s="42"/>
      <c r="H1229" s="42"/>
      <c r="I1229" s="42"/>
      <c r="J1229" s="42"/>
      <c r="K1229" s="42"/>
      <c r="L1229" s="42"/>
    </row>
    <row r="1230" spans="3:12">
      <c r="C1230" s="151"/>
      <c r="D1230" s="19"/>
      <c r="E1230" s="42"/>
      <c r="F1230" s="42"/>
      <c r="G1230" s="42"/>
      <c r="H1230" s="42"/>
      <c r="I1230" s="42"/>
      <c r="J1230" s="42"/>
      <c r="K1230" s="42"/>
      <c r="L1230" s="42"/>
    </row>
    <row r="1231" spans="3:12">
      <c r="C1231" s="151"/>
      <c r="D1231" s="19"/>
      <c r="E1231" s="42"/>
      <c r="F1231" s="42"/>
      <c r="G1231" s="42"/>
      <c r="H1231" s="42"/>
      <c r="I1231" s="42"/>
      <c r="J1231" s="42"/>
      <c r="K1231" s="42"/>
      <c r="L1231" s="42"/>
    </row>
    <row r="1232" spans="3:12">
      <c r="C1232" s="151"/>
      <c r="D1232" s="19"/>
      <c r="E1232" s="42"/>
      <c r="F1232" s="42"/>
      <c r="G1232" s="42"/>
      <c r="H1232" s="42"/>
      <c r="I1232" s="42"/>
      <c r="J1232" s="42"/>
      <c r="K1232" s="42"/>
      <c r="L1232" s="42"/>
    </row>
    <row r="1233" spans="3:12">
      <c r="C1233" s="151"/>
      <c r="D1233" s="19"/>
      <c r="E1233" s="42"/>
      <c r="F1233" s="42"/>
      <c r="G1233" s="42"/>
      <c r="H1233" s="42"/>
      <c r="I1233" s="42"/>
      <c r="J1233" s="42"/>
      <c r="K1233" s="42"/>
      <c r="L1233" s="42"/>
    </row>
    <row r="1234" spans="3:12">
      <c r="C1234" s="151"/>
      <c r="D1234" s="19"/>
      <c r="E1234" s="42"/>
      <c r="F1234" s="42"/>
      <c r="G1234" s="42"/>
      <c r="H1234" s="42"/>
      <c r="I1234" s="42"/>
      <c r="J1234" s="42"/>
      <c r="K1234" s="42"/>
      <c r="L1234" s="42"/>
    </row>
    <row r="1235" spans="3:12">
      <c r="C1235" s="151"/>
      <c r="D1235" s="19"/>
      <c r="E1235" s="42"/>
      <c r="F1235" s="42"/>
      <c r="G1235" s="42"/>
      <c r="H1235" s="42"/>
      <c r="I1235" s="42"/>
      <c r="J1235" s="42"/>
      <c r="K1235" s="42"/>
      <c r="L1235" s="42"/>
    </row>
    <row r="1236" spans="3:12">
      <c r="C1236" s="151"/>
      <c r="D1236" s="19"/>
      <c r="E1236" s="42"/>
      <c r="F1236" s="42"/>
      <c r="G1236" s="42"/>
      <c r="H1236" s="42"/>
      <c r="I1236" s="42"/>
      <c r="J1236" s="42"/>
      <c r="K1236" s="42"/>
      <c r="L1236" s="42"/>
    </row>
    <row r="1237" spans="3:12">
      <c r="C1237" s="151"/>
      <c r="D1237" s="19"/>
      <c r="E1237" s="42"/>
      <c r="F1237" s="42"/>
      <c r="G1237" s="42"/>
      <c r="H1237" s="42"/>
      <c r="I1237" s="42"/>
      <c r="J1237" s="42"/>
      <c r="K1237" s="42"/>
      <c r="L1237" s="42"/>
    </row>
    <row r="1238" spans="3:12">
      <c r="C1238" s="151"/>
      <c r="D1238" s="19"/>
      <c r="E1238" s="42"/>
      <c r="F1238" s="42"/>
      <c r="G1238" s="42"/>
      <c r="H1238" s="42"/>
      <c r="I1238" s="42"/>
      <c r="J1238" s="42"/>
      <c r="K1238" s="42"/>
      <c r="L1238" s="42"/>
    </row>
    <row r="1239" spans="3:12">
      <c r="C1239" s="151"/>
      <c r="D1239" s="19"/>
      <c r="E1239" s="42"/>
      <c r="F1239" s="42"/>
      <c r="G1239" s="42"/>
      <c r="H1239" s="42"/>
      <c r="I1239" s="42"/>
      <c r="J1239" s="42"/>
      <c r="K1239" s="42"/>
      <c r="L1239" s="42"/>
    </row>
    <row r="1240" spans="3:12">
      <c r="C1240" s="151"/>
      <c r="D1240" s="19"/>
      <c r="E1240" s="42"/>
      <c r="F1240" s="42"/>
      <c r="G1240" s="42"/>
      <c r="H1240" s="42"/>
      <c r="I1240" s="42"/>
      <c r="J1240" s="42"/>
      <c r="K1240" s="42"/>
      <c r="L1240" s="42"/>
    </row>
    <row r="1241" spans="3:12">
      <c r="C1241" s="151"/>
      <c r="D1241" s="19"/>
      <c r="E1241" s="42"/>
      <c r="F1241" s="42"/>
      <c r="G1241" s="42"/>
      <c r="H1241" s="42"/>
      <c r="I1241" s="42"/>
      <c r="J1241" s="42"/>
      <c r="K1241" s="42"/>
      <c r="L1241" s="42"/>
    </row>
    <row r="1242" spans="3:12">
      <c r="C1242" s="151"/>
      <c r="D1242" s="19"/>
      <c r="E1242" s="42"/>
      <c r="F1242" s="42"/>
      <c r="G1242" s="42"/>
      <c r="H1242" s="42"/>
      <c r="I1242" s="42"/>
      <c r="J1242" s="42"/>
      <c r="K1242" s="42"/>
      <c r="L1242" s="42"/>
    </row>
    <row r="1243" spans="3:12">
      <c r="C1243" s="151"/>
      <c r="D1243" s="19"/>
      <c r="E1243" s="42"/>
      <c r="F1243" s="42"/>
      <c r="G1243" s="42"/>
      <c r="H1243" s="42"/>
      <c r="I1243" s="42"/>
      <c r="J1243" s="42"/>
      <c r="K1243" s="42"/>
      <c r="L1243" s="42"/>
    </row>
    <row r="1244" spans="3:12">
      <c r="C1244" s="151"/>
      <c r="D1244" s="19"/>
      <c r="E1244" s="42"/>
      <c r="F1244" s="42"/>
      <c r="G1244" s="42"/>
      <c r="H1244" s="42"/>
      <c r="I1244" s="42"/>
      <c r="J1244" s="42"/>
      <c r="K1244" s="42"/>
      <c r="L1244" s="42"/>
    </row>
    <row r="1245" spans="3:12">
      <c r="C1245" s="151"/>
      <c r="D1245" s="19"/>
      <c r="E1245" s="42"/>
      <c r="F1245" s="42"/>
      <c r="G1245" s="42"/>
      <c r="H1245" s="42"/>
      <c r="I1245" s="42"/>
      <c r="J1245" s="42"/>
      <c r="K1245" s="42"/>
      <c r="L1245" s="42"/>
    </row>
    <row r="1246" spans="3:12">
      <c r="C1246" s="151"/>
      <c r="D1246" s="19"/>
      <c r="E1246" s="42"/>
      <c r="F1246" s="42"/>
      <c r="G1246" s="42"/>
      <c r="H1246" s="42"/>
      <c r="I1246" s="42"/>
      <c r="J1246" s="42"/>
      <c r="K1246" s="42"/>
      <c r="L1246" s="42"/>
    </row>
    <row r="1247" spans="3:12">
      <c r="C1247" s="151"/>
      <c r="D1247" s="19"/>
      <c r="E1247" s="42"/>
      <c r="F1247" s="42"/>
      <c r="G1247" s="42"/>
      <c r="H1247" s="42"/>
      <c r="I1247" s="42"/>
      <c r="J1247" s="42"/>
      <c r="K1247" s="42"/>
      <c r="L1247" s="42"/>
    </row>
    <row r="1248" spans="3:12">
      <c r="C1248" s="151"/>
      <c r="D1248" s="19"/>
      <c r="E1248" s="42"/>
      <c r="F1248" s="42"/>
      <c r="G1248" s="42"/>
      <c r="H1248" s="42"/>
      <c r="I1248" s="42"/>
      <c r="J1248" s="42"/>
      <c r="K1248" s="42"/>
      <c r="L1248" s="42"/>
    </row>
    <row r="1249" spans="3:12">
      <c r="C1249" s="151"/>
      <c r="D1249" s="19"/>
      <c r="E1249" s="42"/>
      <c r="F1249" s="42"/>
      <c r="G1249" s="42"/>
      <c r="H1249" s="42"/>
      <c r="I1249" s="42"/>
      <c r="J1249" s="42"/>
      <c r="K1249" s="42"/>
      <c r="L1249" s="42"/>
    </row>
    <row r="1250" spans="3:12">
      <c r="C1250" s="151"/>
      <c r="D1250" s="19"/>
      <c r="E1250" s="42"/>
      <c r="F1250" s="42"/>
      <c r="G1250" s="42"/>
      <c r="H1250" s="42"/>
      <c r="I1250" s="42"/>
      <c r="J1250" s="42"/>
      <c r="K1250" s="42"/>
      <c r="L1250" s="42"/>
    </row>
    <row r="1251" spans="3:12">
      <c r="C1251" s="151"/>
      <c r="D1251" s="19"/>
      <c r="E1251" s="42"/>
      <c r="F1251" s="42"/>
      <c r="G1251" s="42"/>
      <c r="H1251" s="42"/>
      <c r="I1251" s="42"/>
      <c r="J1251" s="42"/>
      <c r="K1251" s="42"/>
      <c r="L1251" s="42"/>
    </row>
    <row r="1252" spans="3:12">
      <c r="C1252" s="151"/>
      <c r="D1252" s="19"/>
      <c r="E1252" s="42"/>
      <c r="F1252" s="42"/>
      <c r="G1252" s="42"/>
      <c r="H1252" s="42"/>
      <c r="I1252" s="42"/>
      <c r="J1252" s="42"/>
      <c r="K1252" s="42"/>
      <c r="L1252" s="42"/>
    </row>
    <row r="1253" spans="3:12">
      <c r="C1253" s="151"/>
      <c r="D1253" s="19"/>
      <c r="E1253" s="42"/>
      <c r="F1253" s="42"/>
      <c r="G1253" s="42"/>
      <c r="H1253" s="42"/>
      <c r="I1253" s="42"/>
      <c r="J1253" s="42"/>
      <c r="K1253" s="42"/>
      <c r="L1253" s="42"/>
    </row>
    <row r="1254" spans="3:12">
      <c r="C1254" s="151"/>
      <c r="D1254" s="19"/>
      <c r="E1254" s="42"/>
      <c r="F1254" s="42"/>
      <c r="G1254" s="42"/>
      <c r="H1254" s="42"/>
      <c r="I1254" s="42"/>
      <c r="J1254" s="42"/>
      <c r="K1254" s="42"/>
      <c r="L1254" s="42"/>
    </row>
    <row r="1255" spans="3:12">
      <c r="C1255" s="151"/>
      <c r="D1255" s="19"/>
      <c r="E1255" s="42"/>
      <c r="F1255" s="42"/>
      <c r="G1255" s="42"/>
      <c r="H1255" s="42"/>
      <c r="I1255" s="42"/>
      <c r="J1255" s="42"/>
      <c r="K1255" s="42"/>
      <c r="L1255" s="42"/>
    </row>
    <row r="1256" spans="3:12">
      <c r="C1256" s="151"/>
      <c r="D1256" s="19"/>
      <c r="E1256" s="42"/>
      <c r="F1256" s="42"/>
      <c r="G1256" s="42"/>
      <c r="H1256" s="42"/>
      <c r="I1256" s="42"/>
      <c r="J1256" s="42"/>
      <c r="K1256" s="42"/>
      <c r="L1256" s="42"/>
    </row>
    <row r="1257" spans="3:12">
      <c r="C1257" s="151"/>
      <c r="D1257" s="19"/>
      <c r="E1257" s="42"/>
      <c r="F1257" s="42"/>
      <c r="G1257" s="42"/>
      <c r="H1257" s="42"/>
      <c r="I1257" s="42"/>
      <c r="J1257" s="42"/>
      <c r="K1257" s="42"/>
      <c r="L1257" s="42"/>
    </row>
    <row r="1258" spans="3:12">
      <c r="C1258" s="151"/>
      <c r="D1258" s="19"/>
      <c r="E1258" s="42"/>
      <c r="F1258" s="42"/>
      <c r="G1258" s="42"/>
      <c r="H1258" s="42"/>
      <c r="I1258" s="42"/>
      <c r="J1258" s="42"/>
      <c r="K1258" s="42"/>
      <c r="L1258" s="42"/>
    </row>
    <row r="1259" spans="3:12">
      <c r="C1259" s="151"/>
      <c r="D1259" s="19"/>
      <c r="E1259" s="42"/>
      <c r="F1259" s="42"/>
      <c r="G1259" s="42"/>
      <c r="H1259" s="42"/>
      <c r="I1259" s="42"/>
      <c r="J1259" s="42"/>
      <c r="K1259" s="42"/>
      <c r="L1259" s="42"/>
    </row>
    <row r="1260" spans="3:12">
      <c r="C1260" s="151"/>
      <c r="D1260" s="19"/>
      <c r="E1260" s="42"/>
      <c r="F1260" s="42"/>
      <c r="G1260" s="42"/>
      <c r="H1260" s="42"/>
      <c r="I1260" s="42"/>
      <c r="J1260" s="42"/>
      <c r="K1260" s="42"/>
      <c r="L1260" s="42"/>
    </row>
    <row r="1261" spans="3:12">
      <c r="C1261" s="151"/>
      <c r="D1261" s="19"/>
      <c r="E1261" s="42"/>
      <c r="F1261" s="42"/>
      <c r="G1261" s="42"/>
      <c r="H1261" s="42"/>
      <c r="I1261" s="42"/>
      <c r="J1261" s="42"/>
      <c r="K1261" s="42"/>
      <c r="L1261" s="42"/>
    </row>
    <row r="1262" spans="3:12">
      <c r="C1262" s="151"/>
      <c r="D1262" s="19"/>
      <c r="E1262" s="42"/>
      <c r="F1262" s="42"/>
      <c r="G1262" s="42"/>
      <c r="H1262" s="42"/>
      <c r="I1262" s="42"/>
      <c r="J1262" s="42"/>
      <c r="K1262" s="42"/>
      <c r="L1262" s="42"/>
    </row>
    <row r="1263" spans="3:12">
      <c r="C1263" s="151"/>
      <c r="D1263" s="19"/>
      <c r="E1263" s="42"/>
      <c r="F1263" s="42"/>
      <c r="G1263" s="42"/>
      <c r="H1263" s="42"/>
      <c r="I1263" s="42"/>
      <c r="J1263" s="42"/>
      <c r="K1263" s="42"/>
      <c r="L1263" s="42"/>
    </row>
    <row r="1264" spans="3:12">
      <c r="C1264" s="151"/>
      <c r="D1264" s="19"/>
      <c r="E1264" s="42"/>
      <c r="F1264" s="42"/>
      <c r="G1264" s="42"/>
      <c r="H1264" s="42"/>
      <c r="I1264" s="42"/>
      <c r="J1264" s="42"/>
      <c r="K1264" s="42"/>
      <c r="L1264" s="42"/>
    </row>
    <row r="1265" spans="3:12">
      <c r="C1265" s="151"/>
      <c r="D1265" s="19"/>
      <c r="E1265" s="42"/>
      <c r="F1265" s="42"/>
      <c r="G1265" s="42"/>
      <c r="H1265" s="42"/>
      <c r="I1265" s="42"/>
      <c r="J1265" s="42"/>
      <c r="K1265" s="42"/>
      <c r="L1265" s="42"/>
    </row>
    <row r="1266" spans="3:12">
      <c r="C1266" s="151"/>
      <c r="D1266" s="19"/>
      <c r="E1266" s="42"/>
      <c r="F1266" s="42"/>
      <c r="G1266" s="42"/>
      <c r="H1266" s="42"/>
      <c r="I1266" s="42"/>
      <c r="J1266" s="42"/>
      <c r="K1266" s="42"/>
      <c r="L1266" s="42"/>
    </row>
    <row r="1267" spans="3:12">
      <c r="C1267" s="151"/>
      <c r="D1267" s="19"/>
      <c r="E1267" s="42"/>
      <c r="F1267" s="42"/>
      <c r="G1267" s="42"/>
      <c r="H1267" s="42"/>
      <c r="I1267" s="42"/>
      <c r="J1267" s="42"/>
      <c r="K1267" s="42"/>
      <c r="L1267" s="42"/>
    </row>
    <row r="1268" spans="3:12">
      <c r="C1268" s="151"/>
      <c r="D1268" s="19"/>
      <c r="E1268" s="42"/>
      <c r="F1268" s="42"/>
      <c r="G1268" s="42"/>
      <c r="H1268" s="42"/>
      <c r="I1268" s="42"/>
      <c r="J1268" s="42"/>
      <c r="K1268" s="42"/>
      <c r="L1268" s="42"/>
    </row>
    <row r="1269" spans="3:12">
      <c r="C1269" s="151"/>
      <c r="D1269" s="19"/>
      <c r="E1269" s="42"/>
      <c r="F1269" s="42"/>
      <c r="G1269" s="42"/>
      <c r="H1269" s="42"/>
      <c r="I1269" s="42"/>
      <c r="J1269" s="42"/>
      <c r="K1269" s="42"/>
      <c r="L1269" s="42"/>
    </row>
    <row r="1270" spans="3:12">
      <c r="C1270" s="151"/>
      <c r="D1270" s="19"/>
      <c r="E1270" s="42"/>
      <c r="F1270" s="42"/>
      <c r="G1270" s="42"/>
      <c r="H1270" s="42"/>
      <c r="I1270" s="42"/>
      <c r="J1270" s="42"/>
      <c r="K1270" s="42"/>
      <c r="L1270" s="42"/>
    </row>
    <row r="1271" spans="3:12">
      <c r="C1271" s="151"/>
      <c r="D1271" s="19"/>
      <c r="E1271" s="42"/>
      <c r="F1271" s="42"/>
      <c r="G1271" s="42"/>
      <c r="H1271" s="42"/>
      <c r="I1271" s="42"/>
      <c r="J1271" s="42"/>
      <c r="K1271" s="42"/>
      <c r="L1271" s="42"/>
    </row>
    <row r="1272" spans="3:12">
      <c r="C1272" s="151"/>
      <c r="D1272" s="19"/>
      <c r="E1272" s="42"/>
      <c r="F1272" s="42"/>
      <c r="G1272" s="42"/>
      <c r="H1272" s="42"/>
      <c r="I1272" s="42"/>
      <c r="J1272" s="42"/>
      <c r="K1272" s="42"/>
      <c r="L1272" s="42"/>
    </row>
    <row r="1273" spans="3:12">
      <c r="C1273" s="151"/>
      <c r="D1273" s="19"/>
      <c r="E1273" s="42"/>
      <c r="F1273" s="42"/>
      <c r="G1273" s="42"/>
      <c r="H1273" s="42"/>
      <c r="I1273" s="42"/>
      <c r="J1273" s="42"/>
      <c r="K1273" s="42"/>
      <c r="L1273" s="42"/>
    </row>
    <row r="1274" spans="3:12">
      <c r="C1274" s="151"/>
      <c r="D1274" s="19"/>
      <c r="E1274" s="42"/>
      <c r="F1274" s="42"/>
      <c r="G1274" s="42"/>
      <c r="H1274" s="42"/>
      <c r="I1274" s="42"/>
      <c r="J1274" s="42"/>
      <c r="K1274" s="42"/>
      <c r="L1274" s="42"/>
    </row>
    <row r="1275" spans="3:12">
      <c r="C1275" s="151"/>
      <c r="D1275" s="19"/>
      <c r="E1275" s="42"/>
      <c r="F1275" s="42"/>
      <c r="G1275" s="42"/>
      <c r="H1275" s="42"/>
      <c r="I1275" s="42"/>
      <c r="J1275" s="42"/>
      <c r="K1275" s="42"/>
      <c r="L1275" s="42"/>
    </row>
    <row r="1276" spans="3:12">
      <c r="C1276" s="151"/>
      <c r="D1276" s="19"/>
      <c r="E1276" s="42"/>
      <c r="F1276" s="42"/>
      <c r="G1276" s="42"/>
      <c r="H1276" s="42"/>
      <c r="I1276" s="42"/>
      <c r="J1276" s="42"/>
      <c r="K1276" s="42"/>
      <c r="L1276" s="42"/>
    </row>
    <row r="1277" spans="3:12">
      <c r="C1277" s="151"/>
      <c r="D1277" s="19"/>
      <c r="E1277" s="42"/>
      <c r="F1277" s="42"/>
      <c r="G1277" s="42"/>
      <c r="H1277" s="42"/>
      <c r="I1277" s="42"/>
      <c r="J1277" s="42"/>
      <c r="K1277" s="42"/>
      <c r="L1277" s="42"/>
    </row>
    <row r="1278" spans="3:12">
      <c r="C1278" s="151"/>
      <c r="D1278" s="19"/>
      <c r="E1278" s="42"/>
      <c r="F1278" s="42"/>
      <c r="G1278" s="42"/>
      <c r="H1278" s="42"/>
      <c r="I1278" s="42"/>
      <c r="J1278" s="42"/>
      <c r="K1278" s="42"/>
      <c r="L1278" s="42"/>
    </row>
    <row r="1279" spans="3:12">
      <c r="C1279" s="151"/>
      <c r="D1279" s="19"/>
      <c r="E1279" s="42"/>
      <c r="F1279" s="42"/>
      <c r="G1279" s="42"/>
      <c r="H1279" s="42"/>
      <c r="I1279" s="42"/>
      <c r="J1279" s="42"/>
      <c r="K1279" s="42"/>
      <c r="L1279" s="42"/>
    </row>
    <row r="1280" spans="3:12">
      <c r="C1280" s="151"/>
      <c r="D1280" s="19"/>
      <c r="E1280" s="42"/>
      <c r="F1280" s="42"/>
      <c r="G1280" s="42"/>
      <c r="H1280" s="42"/>
      <c r="I1280" s="42"/>
      <c r="J1280" s="42"/>
      <c r="K1280" s="42"/>
      <c r="L1280" s="42"/>
    </row>
    <row r="1281" spans="3:12">
      <c r="C1281" s="151"/>
      <c r="D1281" s="19"/>
      <c r="E1281" s="42"/>
      <c r="F1281" s="42"/>
      <c r="G1281" s="42"/>
      <c r="H1281" s="42"/>
      <c r="I1281" s="42"/>
      <c r="J1281" s="42"/>
      <c r="K1281" s="42"/>
      <c r="L1281" s="42"/>
    </row>
    <row r="1282" spans="3:12">
      <c r="C1282" s="151"/>
      <c r="D1282" s="19"/>
      <c r="E1282" s="42"/>
      <c r="F1282" s="42"/>
      <c r="G1282" s="42"/>
      <c r="H1282" s="42"/>
      <c r="I1282" s="42"/>
      <c r="J1282" s="42"/>
      <c r="K1282" s="42"/>
      <c r="L1282" s="42"/>
    </row>
    <row r="1283" spans="3:12">
      <c r="C1283" s="151"/>
      <c r="D1283" s="19"/>
      <c r="E1283" s="42"/>
      <c r="F1283" s="42"/>
      <c r="G1283" s="42"/>
      <c r="H1283" s="42"/>
      <c r="I1283" s="42"/>
      <c r="J1283" s="42"/>
      <c r="K1283" s="42"/>
      <c r="L1283" s="42"/>
    </row>
    <row r="1284" spans="3:12">
      <c r="C1284" s="151"/>
      <c r="D1284" s="19"/>
      <c r="E1284" s="42"/>
      <c r="F1284" s="42"/>
      <c r="G1284" s="42"/>
      <c r="H1284" s="42"/>
      <c r="I1284" s="42"/>
      <c r="J1284" s="42"/>
      <c r="K1284" s="42"/>
      <c r="L1284" s="42"/>
    </row>
    <row r="1285" spans="3:12">
      <c r="C1285" s="151"/>
      <c r="D1285" s="19"/>
      <c r="E1285" s="42"/>
      <c r="F1285" s="42"/>
      <c r="G1285" s="42"/>
      <c r="H1285" s="42"/>
      <c r="I1285" s="42"/>
      <c r="J1285" s="42"/>
      <c r="K1285" s="42"/>
      <c r="L1285" s="42"/>
    </row>
    <row r="1286" spans="3:12">
      <c r="C1286" s="151"/>
      <c r="D1286" s="19"/>
      <c r="E1286" s="42"/>
      <c r="F1286" s="42"/>
      <c r="G1286" s="42"/>
      <c r="H1286" s="42"/>
      <c r="I1286" s="42"/>
      <c r="J1286" s="42"/>
      <c r="K1286" s="42"/>
      <c r="L1286" s="42"/>
    </row>
    <row r="1287" spans="3:12">
      <c r="C1287" s="151"/>
      <c r="D1287" s="19"/>
      <c r="E1287" s="42"/>
      <c r="F1287" s="42"/>
      <c r="G1287" s="42"/>
      <c r="H1287" s="42"/>
      <c r="I1287" s="42"/>
      <c r="J1287" s="42"/>
      <c r="K1287" s="42"/>
      <c r="L1287" s="42"/>
    </row>
    <row r="1288" spans="3:12">
      <c r="C1288" s="151"/>
      <c r="D1288" s="19"/>
      <c r="E1288" s="42"/>
      <c r="F1288" s="42"/>
      <c r="G1288" s="42"/>
      <c r="H1288" s="42"/>
      <c r="I1288" s="42"/>
      <c r="J1288" s="42"/>
      <c r="K1288" s="42"/>
      <c r="L1288" s="42"/>
    </row>
    <row r="1289" spans="3:12">
      <c r="C1289" s="151"/>
      <c r="D1289" s="19"/>
      <c r="E1289" s="42"/>
      <c r="F1289" s="42"/>
      <c r="G1289" s="42"/>
      <c r="H1289" s="42"/>
      <c r="I1289" s="42"/>
      <c r="J1289" s="42"/>
      <c r="K1289" s="42"/>
      <c r="L1289" s="42"/>
    </row>
    <row r="1290" spans="3:12">
      <c r="C1290" s="151"/>
      <c r="D1290" s="19"/>
      <c r="E1290" s="42"/>
      <c r="F1290" s="42"/>
      <c r="G1290" s="42"/>
      <c r="H1290" s="42"/>
      <c r="I1290" s="42"/>
      <c r="J1290" s="42"/>
      <c r="K1290" s="42"/>
      <c r="L1290" s="42"/>
    </row>
    <row r="1291" spans="3:12">
      <c r="C1291" s="151"/>
      <c r="D1291" s="19"/>
      <c r="E1291" s="42"/>
      <c r="F1291" s="42"/>
      <c r="G1291" s="42"/>
      <c r="H1291" s="42"/>
      <c r="I1291" s="42"/>
      <c r="J1291" s="42"/>
      <c r="K1291" s="42"/>
      <c r="L1291" s="42"/>
    </row>
    <row r="1292" spans="3:12">
      <c r="C1292" s="151"/>
      <c r="D1292" s="19"/>
      <c r="E1292" s="42"/>
      <c r="F1292" s="42"/>
      <c r="G1292" s="42"/>
      <c r="H1292" s="42"/>
      <c r="I1292" s="42"/>
      <c r="J1292" s="42"/>
      <c r="K1292" s="42"/>
      <c r="L1292" s="42"/>
    </row>
    <row r="1293" spans="3:12">
      <c r="C1293" s="151"/>
      <c r="D1293" s="19"/>
      <c r="E1293" s="42"/>
      <c r="F1293" s="42"/>
      <c r="G1293" s="42"/>
      <c r="H1293" s="42"/>
      <c r="I1293" s="42"/>
      <c r="J1293" s="42"/>
      <c r="K1293" s="42"/>
      <c r="L1293" s="42"/>
    </row>
    <row r="1294" spans="3:12">
      <c r="C1294" s="151"/>
      <c r="D1294" s="19"/>
      <c r="E1294" s="42"/>
      <c r="F1294" s="42"/>
      <c r="G1294" s="42"/>
      <c r="H1294" s="42"/>
      <c r="I1294" s="42"/>
      <c r="J1294" s="42"/>
      <c r="K1294" s="42"/>
      <c r="L1294" s="42"/>
    </row>
    <row r="1295" spans="3:12">
      <c r="C1295" s="151"/>
      <c r="D1295" s="19"/>
      <c r="E1295" s="42"/>
      <c r="F1295" s="42"/>
      <c r="G1295" s="42"/>
      <c r="H1295" s="42"/>
      <c r="I1295" s="42"/>
      <c r="J1295" s="42"/>
      <c r="K1295" s="42"/>
      <c r="L1295" s="42"/>
    </row>
    <row r="1296" spans="3:12">
      <c r="C1296" s="151"/>
      <c r="D1296" s="19"/>
      <c r="E1296" s="42"/>
      <c r="F1296" s="42"/>
      <c r="G1296" s="42"/>
      <c r="H1296" s="42"/>
      <c r="I1296" s="42"/>
      <c r="J1296" s="42"/>
      <c r="K1296" s="42"/>
      <c r="L1296" s="42"/>
    </row>
    <row r="1297" spans="3:12">
      <c r="C1297" s="151"/>
      <c r="D1297" s="19"/>
      <c r="E1297" s="42"/>
      <c r="F1297" s="42"/>
      <c r="G1297" s="42"/>
      <c r="H1297" s="42"/>
      <c r="I1297" s="42"/>
      <c r="J1297" s="42"/>
      <c r="K1297" s="42"/>
      <c r="L1297" s="42"/>
    </row>
    <row r="1298" spans="3:12">
      <c r="C1298" s="151"/>
      <c r="D1298" s="19"/>
      <c r="E1298" s="42"/>
      <c r="F1298" s="42"/>
      <c r="G1298" s="42"/>
      <c r="H1298" s="42"/>
      <c r="I1298" s="42"/>
      <c r="J1298" s="42"/>
      <c r="K1298" s="42"/>
      <c r="L1298" s="42"/>
    </row>
    <row r="1299" spans="3:12">
      <c r="C1299" s="151"/>
      <c r="D1299" s="19"/>
      <c r="E1299" s="42"/>
      <c r="F1299" s="42"/>
      <c r="G1299" s="42"/>
      <c r="H1299" s="42"/>
      <c r="I1299" s="42"/>
      <c r="J1299" s="42"/>
      <c r="K1299" s="42"/>
      <c r="L1299" s="42"/>
    </row>
    <row r="1300" spans="3:12">
      <c r="C1300" s="151"/>
      <c r="D1300" s="19"/>
      <c r="E1300" s="42"/>
      <c r="F1300" s="42"/>
      <c r="G1300" s="42"/>
      <c r="H1300" s="42"/>
      <c r="I1300" s="42"/>
      <c r="J1300" s="42"/>
      <c r="K1300" s="42"/>
      <c r="L1300" s="42"/>
    </row>
    <row r="1301" spans="3:12">
      <c r="C1301" s="151"/>
      <c r="D1301" s="19"/>
      <c r="E1301" s="42"/>
      <c r="F1301" s="42"/>
      <c r="G1301" s="42"/>
      <c r="H1301" s="42"/>
      <c r="I1301" s="42"/>
      <c r="J1301" s="42"/>
      <c r="K1301" s="42"/>
      <c r="L1301" s="42"/>
    </row>
    <row r="1302" spans="3:12">
      <c r="C1302" s="151"/>
      <c r="D1302" s="19"/>
      <c r="E1302" s="42"/>
      <c r="F1302" s="42"/>
      <c r="G1302" s="42"/>
      <c r="H1302" s="42"/>
      <c r="I1302" s="42"/>
      <c r="J1302" s="42"/>
      <c r="K1302" s="42"/>
      <c r="L1302" s="42"/>
    </row>
    <row r="1303" spans="3:12">
      <c r="C1303" s="151"/>
      <c r="D1303" s="19"/>
      <c r="E1303" s="42"/>
      <c r="F1303" s="42"/>
      <c r="G1303" s="42"/>
      <c r="H1303" s="42"/>
      <c r="I1303" s="42"/>
      <c r="J1303" s="42"/>
      <c r="K1303" s="42"/>
      <c r="L1303" s="42"/>
    </row>
    <row r="1304" spans="3:12">
      <c r="C1304" s="151"/>
      <c r="D1304" s="19"/>
      <c r="E1304" s="42"/>
      <c r="F1304" s="42"/>
      <c r="G1304" s="42"/>
      <c r="H1304" s="42"/>
      <c r="I1304" s="42"/>
      <c r="J1304" s="42"/>
      <c r="K1304" s="42"/>
      <c r="L1304" s="42"/>
    </row>
    <row r="1305" spans="3:12">
      <c r="C1305" s="151"/>
      <c r="D1305" s="19"/>
      <c r="E1305" s="42"/>
      <c r="F1305" s="42"/>
      <c r="G1305" s="42"/>
      <c r="H1305" s="42"/>
      <c r="I1305" s="42"/>
      <c r="J1305" s="42"/>
      <c r="K1305" s="42"/>
      <c r="L1305" s="42"/>
    </row>
    <row r="1306" spans="3:12">
      <c r="C1306" s="151"/>
      <c r="D1306" s="19"/>
      <c r="E1306" s="42"/>
      <c r="F1306" s="42"/>
      <c r="G1306" s="42"/>
      <c r="H1306" s="42"/>
      <c r="I1306" s="42"/>
      <c r="J1306" s="42"/>
      <c r="K1306" s="42"/>
      <c r="L1306" s="42"/>
    </row>
    <row r="1307" spans="3:12">
      <c r="C1307" s="151"/>
      <c r="D1307" s="19"/>
      <c r="E1307" s="42"/>
      <c r="F1307" s="42"/>
      <c r="G1307" s="42"/>
      <c r="H1307" s="42"/>
      <c r="I1307" s="42"/>
      <c r="J1307" s="42"/>
      <c r="K1307" s="42"/>
      <c r="L1307" s="42"/>
    </row>
    <row r="1308" spans="3:12">
      <c r="C1308" s="151"/>
      <c r="D1308" s="19"/>
      <c r="E1308" s="42"/>
      <c r="F1308" s="42"/>
      <c r="G1308" s="42"/>
      <c r="H1308" s="42"/>
      <c r="I1308" s="42"/>
      <c r="J1308" s="42"/>
      <c r="K1308" s="42"/>
      <c r="L1308" s="42"/>
    </row>
    <row r="1309" spans="3:12">
      <c r="C1309" s="151"/>
      <c r="D1309" s="19"/>
      <c r="E1309" s="42"/>
      <c r="F1309" s="42"/>
      <c r="G1309" s="42"/>
      <c r="H1309" s="42"/>
      <c r="I1309" s="42"/>
      <c r="J1309" s="42"/>
      <c r="K1309" s="42"/>
      <c r="L1309" s="42"/>
    </row>
    <row r="1310" spans="3:12">
      <c r="C1310" s="151"/>
      <c r="D1310" s="19"/>
      <c r="E1310" s="42"/>
      <c r="F1310" s="42"/>
      <c r="G1310" s="42"/>
      <c r="H1310" s="42"/>
      <c r="I1310" s="42"/>
      <c r="J1310" s="42"/>
      <c r="K1310" s="42"/>
      <c r="L1310" s="42"/>
    </row>
    <row r="1311" spans="3:12">
      <c r="C1311" s="151"/>
      <c r="D1311" s="19"/>
      <c r="E1311" s="42"/>
      <c r="F1311" s="42"/>
      <c r="G1311" s="42"/>
      <c r="H1311" s="42"/>
      <c r="I1311" s="42"/>
      <c r="J1311" s="42"/>
      <c r="K1311" s="42"/>
      <c r="L1311" s="42"/>
    </row>
    <row r="1312" spans="3:12">
      <c r="C1312" s="151"/>
      <c r="D1312" s="19"/>
      <c r="E1312" s="42"/>
      <c r="F1312" s="42"/>
      <c r="G1312" s="42"/>
      <c r="H1312" s="42"/>
      <c r="I1312" s="42"/>
      <c r="J1312" s="42"/>
      <c r="K1312" s="42"/>
      <c r="L1312" s="42"/>
    </row>
    <row r="1313" spans="3:12">
      <c r="C1313" s="151"/>
      <c r="D1313" s="19"/>
      <c r="E1313" s="42"/>
      <c r="F1313" s="42"/>
      <c r="G1313" s="42"/>
      <c r="H1313" s="42"/>
      <c r="I1313" s="42"/>
      <c r="J1313" s="42"/>
      <c r="K1313" s="42"/>
      <c r="L1313" s="42"/>
    </row>
    <row r="1314" spans="3:12">
      <c r="C1314" s="151"/>
      <c r="D1314" s="19"/>
      <c r="E1314" s="42"/>
      <c r="F1314" s="42"/>
      <c r="G1314" s="42"/>
      <c r="H1314" s="42"/>
      <c r="I1314" s="42"/>
      <c r="J1314" s="42"/>
      <c r="K1314" s="42"/>
      <c r="L1314" s="42"/>
    </row>
    <row r="1315" spans="3:12">
      <c r="C1315" s="151"/>
      <c r="D1315" s="19"/>
      <c r="E1315" s="42"/>
      <c r="F1315" s="42"/>
      <c r="G1315" s="42"/>
      <c r="H1315" s="42"/>
      <c r="I1315" s="42"/>
      <c r="J1315" s="42"/>
      <c r="K1315" s="42"/>
      <c r="L1315" s="42"/>
    </row>
    <row r="1316" spans="3:12">
      <c r="C1316" s="151"/>
      <c r="D1316" s="19"/>
      <c r="E1316" s="42"/>
      <c r="F1316" s="42"/>
      <c r="G1316" s="42"/>
      <c r="H1316" s="42"/>
      <c r="I1316" s="42"/>
      <c r="J1316" s="42"/>
      <c r="K1316" s="42"/>
      <c r="L1316" s="42"/>
    </row>
    <row r="1317" spans="3:12">
      <c r="C1317" s="151"/>
      <c r="D1317" s="19"/>
      <c r="E1317" s="42"/>
      <c r="F1317" s="42"/>
      <c r="G1317" s="42"/>
      <c r="H1317" s="42"/>
      <c r="I1317" s="42"/>
      <c r="J1317" s="42"/>
      <c r="K1317" s="42"/>
      <c r="L1317" s="42"/>
    </row>
    <row r="1318" spans="3:12">
      <c r="C1318" s="151"/>
      <c r="D1318" s="19"/>
      <c r="E1318" s="42"/>
      <c r="F1318" s="42"/>
      <c r="G1318" s="42"/>
      <c r="H1318" s="42"/>
      <c r="I1318" s="42"/>
      <c r="J1318" s="42"/>
      <c r="K1318" s="42"/>
      <c r="L1318" s="42"/>
    </row>
    <row r="1319" spans="3:12">
      <c r="C1319" s="151"/>
      <c r="D1319" s="19"/>
      <c r="E1319" s="42"/>
      <c r="F1319" s="42"/>
      <c r="G1319" s="42"/>
      <c r="H1319" s="42"/>
      <c r="I1319" s="42"/>
      <c r="J1319" s="42"/>
      <c r="K1319" s="42"/>
      <c r="L1319" s="42"/>
    </row>
    <row r="1320" spans="3:12">
      <c r="C1320" s="151"/>
      <c r="D1320" s="19"/>
      <c r="E1320" s="42"/>
      <c r="F1320" s="42"/>
      <c r="G1320" s="42"/>
      <c r="H1320" s="42"/>
      <c r="I1320" s="42"/>
      <c r="J1320" s="42"/>
      <c r="K1320" s="42"/>
      <c r="L1320" s="42"/>
    </row>
    <row r="1321" spans="3:12">
      <c r="C1321" s="151"/>
      <c r="D1321" s="19"/>
      <c r="E1321" s="42"/>
      <c r="F1321" s="42"/>
      <c r="G1321" s="42"/>
      <c r="H1321" s="42"/>
      <c r="I1321" s="42"/>
      <c r="J1321" s="42"/>
      <c r="K1321" s="42"/>
      <c r="L1321" s="42"/>
    </row>
    <row r="1322" spans="3:12">
      <c r="C1322" s="151"/>
      <c r="D1322" s="19"/>
      <c r="E1322" s="42"/>
      <c r="F1322" s="42"/>
      <c r="G1322" s="42"/>
      <c r="H1322" s="42"/>
      <c r="I1322" s="42"/>
      <c r="J1322" s="42"/>
      <c r="K1322" s="42"/>
      <c r="L1322" s="42"/>
    </row>
    <row r="1323" spans="3:12">
      <c r="C1323" s="151"/>
      <c r="D1323" s="19"/>
      <c r="E1323" s="42"/>
      <c r="F1323" s="42"/>
      <c r="G1323" s="42"/>
      <c r="H1323" s="42"/>
      <c r="I1323" s="42"/>
      <c r="J1323" s="42"/>
      <c r="K1323" s="42"/>
      <c r="L1323" s="42"/>
    </row>
    <row r="1324" spans="3:12">
      <c r="C1324" s="151"/>
      <c r="D1324" s="19"/>
      <c r="E1324" s="42"/>
      <c r="F1324" s="42"/>
      <c r="G1324" s="42"/>
      <c r="H1324" s="42"/>
      <c r="I1324" s="42"/>
      <c r="J1324" s="42"/>
      <c r="K1324" s="42"/>
      <c r="L1324" s="42"/>
    </row>
    <row r="1325" spans="3:12">
      <c r="C1325" s="151"/>
      <c r="D1325" s="19"/>
      <c r="E1325" s="42"/>
      <c r="F1325" s="42"/>
      <c r="G1325" s="42"/>
      <c r="H1325" s="42"/>
      <c r="I1325" s="42"/>
      <c r="J1325" s="42"/>
      <c r="K1325" s="42"/>
      <c r="L1325" s="42"/>
    </row>
    <row r="1326" spans="3:12">
      <c r="C1326" s="151"/>
      <c r="D1326" s="19"/>
      <c r="E1326" s="42"/>
      <c r="F1326" s="42"/>
      <c r="G1326" s="42"/>
      <c r="H1326" s="42"/>
      <c r="I1326" s="42"/>
      <c r="J1326" s="42"/>
      <c r="K1326" s="42"/>
      <c r="L1326" s="42"/>
    </row>
    <row r="1327" spans="3:12">
      <c r="C1327" s="151"/>
      <c r="D1327" s="19"/>
      <c r="E1327" s="42"/>
      <c r="F1327" s="42"/>
      <c r="G1327" s="42"/>
      <c r="H1327" s="42"/>
      <c r="I1327" s="42"/>
      <c r="J1327" s="42"/>
      <c r="K1327" s="42"/>
      <c r="L1327" s="42"/>
    </row>
    <row r="1328" spans="3:12">
      <c r="C1328" s="151"/>
      <c r="D1328" s="19"/>
      <c r="E1328" s="42"/>
      <c r="F1328" s="42"/>
      <c r="G1328" s="42"/>
      <c r="H1328" s="42"/>
      <c r="I1328" s="42"/>
      <c r="J1328" s="42"/>
      <c r="K1328" s="42"/>
      <c r="L1328" s="42"/>
    </row>
    <row r="1329" spans="3:12">
      <c r="C1329" s="151"/>
      <c r="D1329" s="19"/>
      <c r="E1329" s="42"/>
      <c r="F1329" s="42"/>
      <c r="G1329" s="42"/>
      <c r="H1329" s="42"/>
      <c r="I1329" s="42"/>
      <c r="J1329" s="42"/>
      <c r="K1329" s="42"/>
      <c r="L1329" s="42"/>
    </row>
    <row r="1330" spans="3:12">
      <c r="C1330" s="151"/>
      <c r="D1330" s="19"/>
      <c r="E1330" s="42"/>
      <c r="F1330" s="42"/>
      <c r="G1330" s="42"/>
      <c r="H1330" s="42"/>
      <c r="I1330" s="42"/>
      <c r="J1330" s="42"/>
      <c r="K1330" s="42"/>
      <c r="L1330" s="42"/>
    </row>
    <row r="1331" spans="3:12">
      <c r="C1331" s="151"/>
      <c r="D1331" s="19"/>
      <c r="E1331" s="42"/>
      <c r="F1331" s="42"/>
      <c r="G1331" s="42"/>
      <c r="H1331" s="42"/>
      <c r="I1331" s="42"/>
      <c r="J1331" s="42"/>
      <c r="K1331" s="42"/>
      <c r="L1331" s="42"/>
    </row>
    <row r="1332" spans="3:12">
      <c r="C1332" s="151"/>
      <c r="D1332" s="19"/>
      <c r="E1332" s="42"/>
      <c r="F1332" s="42"/>
      <c r="G1332" s="42"/>
      <c r="H1332" s="42"/>
      <c r="I1332" s="42"/>
      <c r="J1332" s="42"/>
      <c r="K1332" s="42"/>
      <c r="L1332" s="42"/>
    </row>
    <row r="1333" spans="3:12">
      <c r="C1333" s="151"/>
      <c r="D1333" s="19"/>
      <c r="E1333" s="42"/>
      <c r="F1333" s="42"/>
      <c r="G1333" s="42"/>
      <c r="H1333" s="42"/>
      <c r="I1333" s="42"/>
      <c r="J1333" s="42"/>
      <c r="K1333" s="42"/>
      <c r="L1333" s="42"/>
    </row>
    <row r="1334" spans="3:12">
      <c r="C1334" s="151"/>
      <c r="D1334" s="19"/>
      <c r="E1334" s="42"/>
      <c r="F1334" s="42"/>
      <c r="G1334" s="42"/>
      <c r="H1334" s="42"/>
      <c r="I1334" s="42"/>
      <c r="J1334" s="42"/>
      <c r="K1334" s="42"/>
      <c r="L1334" s="42"/>
    </row>
    <row r="1335" spans="3:12">
      <c r="C1335" s="151"/>
      <c r="D1335" s="19"/>
      <c r="E1335" s="42"/>
      <c r="F1335" s="42"/>
      <c r="G1335" s="42"/>
      <c r="H1335" s="42"/>
      <c r="I1335" s="42"/>
      <c r="J1335" s="42"/>
      <c r="K1335" s="42"/>
      <c r="L1335" s="42"/>
    </row>
    <row r="1336" spans="3:12">
      <c r="C1336" s="151"/>
      <c r="D1336" s="19"/>
      <c r="E1336" s="42"/>
      <c r="F1336" s="42"/>
      <c r="G1336" s="42"/>
      <c r="H1336" s="42"/>
      <c r="I1336" s="42"/>
      <c r="J1336" s="42"/>
      <c r="K1336" s="42"/>
      <c r="L1336" s="42"/>
    </row>
    <row r="1337" spans="3:12">
      <c r="C1337" s="151"/>
      <c r="D1337" s="19"/>
      <c r="E1337" s="42"/>
      <c r="F1337" s="42"/>
      <c r="G1337" s="42"/>
      <c r="H1337" s="42"/>
      <c r="I1337" s="42"/>
      <c r="J1337" s="42"/>
      <c r="K1337" s="42"/>
      <c r="L1337" s="42"/>
    </row>
    <row r="1338" spans="3:12">
      <c r="C1338" s="151"/>
      <c r="D1338" s="19"/>
      <c r="E1338" s="42"/>
      <c r="F1338" s="42"/>
      <c r="G1338" s="42"/>
      <c r="H1338" s="42"/>
      <c r="I1338" s="42"/>
      <c r="J1338" s="42"/>
      <c r="K1338" s="42"/>
      <c r="L1338" s="42"/>
    </row>
    <row r="1339" spans="3:12">
      <c r="C1339" s="151"/>
      <c r="D1339" s="19"/>
      <c r="E1339" s="42"/>
      <c r="F1339" s="42"/>
      <c r="G1339" s="42"/>
      <c r="H1339" s="42"/>
      <c r="I1339" s="42"/>
      <c r="J1339" s="42"/>
      <c r="K1339" s="42"/>
      <c r="L1339" s="42"/>
    </row>
    <row r="1340" spans="3:12">
      <c r="C1340" s="151"/>
      <c r="D1340" s="19"/>
      <c r="E1340" s="42"/>
      <c r="F1340" s="42"/>
      <c r="G1340" s="42"/>
      <c r="H1340" s="42"/>
      <c r="I1340" s="42"/>
      <c r="J1340" s="42"/>
      <c r="K1340" s="42"/>
      <c r="L1340" s="42"/>
    </row>
    <row r="1341" spans="3:12">
      <c r="C1341" s="151"/>
      <c r="D1341" s="19"/>
      <c r="E1341" s="42"/>
      <c r="F1341" s="42"/>
      <c r="G1341" s="42"/>
      <c r="H1341" s="42"/>
      <c r="I1341" s="42"/>
      <c r="J1341" s="42"/>
      <c r="K1341" s="42"/>
      <c r="L1341" s="42"/>
    </row>
    <row r="1342" spans="3:12">
      <c r="C1342" s="151"/>
      <c r="D1342" s="19"/>
      <c r="E1342" s="42"/>
      <c r="F1342" s="42"/>
      <c r="G1342" s="42"/>
      <c r="H1342" s="42"/>
      <c r="I1342" s="42"/>
      <c r="J1342" s="42"/>
      <c r="K1342" s="42"/>
      <c r="L1342" s="42"/>
    </row>
    <row r="1343" spans="3:12">
      <c r="C1343" s="151"/>
      <c r="D1343" s="19"/>
      <c r="E1343" s="42"/>
      <c r="F1343" s="42"/>
      <c r="G1343" s="42"/>
      <c r="H1343" s="42"/>
      <c r="I1343" s="42"/>
      <c r="J1343" s="42"/>
      <c r="K1343" s="42"/>
      <c r="L1343" s="42"/>
    </row>
    <row r="1344" spans="3:12">
      <c r="C1344" s="151"/>
      <c r="D1344" s="19"/>
      <c r="E1344" s="42"/>
      <c r="F1344" s="42"/>
      <c r="G1344" s="42"/>
      <c r="H1344" s="42"/>
      <c r="I1344" s="42"/>
      <c r="J1344" s="42"/>
      <c r="K1344" s="42"/>
      <c r="L1344" s="42"/>
    </row>
    <row r="1345" spans="3:12">
      <c r="C1345" s="151"/>
      <c r="D1345" s="19"/>
      <c r="E1345" s="42"/>
      <c r="F1345" s="42"/>
      <c r="G1345" s="42"/>
      <c r="H1345" s="42"/>
      <c r="I1345" s="42"/>
      <c r="J1345" s="42"/>
      <c r="K1345" s="42"/>
      <c r="L1345" s="42"/>
    </row>
    <row r="1346" spans="3:12">
      <c r="C1346" s="151"/>
      <c r="D1346" s="19"/>
      <c r="E1346" s="42"/>
      <c r="F1346" s="42"/>
      <c r="G1346" s="42"/>
      <c r="H1346" s="42"/>
      <c r="I1346" s="42"/>
      <c r="J1346" s="42"/>
      <c r="K1346" s="42"/>
      <c r="L1346" s="42"/>
    </row>
    <row r="1347" spans="3:12">
      <c r="C1347" s="151"/>
      <c r="D1347" s="19"/>
      <c r="E1347" s="42"/>
      <c r="F1347" s="42"/>
      <c r="G1347" s="42"/>
      <c r="H1347" s="42"/>
      <c r="I1347" s="42"/>
      <c r="J1347" s="42"/>
      <c r="K1347" s="42"/>
      <c r="L1347" s="42"/>
    </row>
    <row r="1348" spans="3:12">
      <c r="C1348" s="151"/>
      <c r="D1348" s="19"/>
      <c r="E1348" s="42"/>
      <c r="F1348" s="42"/>
      <c r="G1348" s="42"/>
      <c r="H1348" s="42"/>
      <c r="I1348" s="42"/>
      <c r="J1348" s="42"/>
      <c r="K1348" s="42"/>
      <c r="L1348" s="42"/>
    </row>
    <row r="1349" spans="3:12">
      <c r="C1349" s="151"/>
      <c r="D1349" s="19"/>
      <c r="E1349" s="42"/>
      <c r="F1349" s="42"/>
      <c r="G1349" s="42"/>
      <c r="H1349" s="42"/>
      <c r="I1349" s="42"/>
      <c r="J1349" s="42"/>
      <c r="K1349" s="42"/>
      <c r="L1349" s="42"/>
    </row>
    <row r="1350" spans="3:12">
      <c r="C1350" s="151"/>
      <c r="D1350" s="19"/>
      <c r="E1350" s="42"/>
      <c r="F1350" s="42"/>
      <c r="G1350" s="42"/>
      <c r="H1350" s="42"/>
      <c r="I1350" s="42"/>
      <c r="J1350" s="42"/>
      <c r="K1350" s="42"/>
      <c r="L1350" s="42"/>
    </row>
    <row r="1351" spans="3:12">
      <c r="C1351" s="151"/>
      <c r="D1351" s="19"/>
      <c r="E1351" s="42"/>
      <c r="F1351" s="42"/>
      <c r="G1351" s="42"/>
      <c r="H1351" s="42"/>
      <c r="I1351" s="42"/>
      <c r="J1351" s="42"/>
      <c r="K1351" s="42"/>
      <c r="L1351" s="42"/>
    </row>
    <row r="1352" spans="3:12">
      <c r="C1352" s="151"/>
      <c r="D1352" s="19"/>
      <c r="E1352" s="42"/>
      <c r="F1352" s="42"/>
      <c r="G1352" s="42"/>
      <c r="H1352" s="42"/>
      <c r="I1352" s="42"/>
      <c r="J1352" s="42"/>
      <c r="K1352" s="42"/>
      <c r="L1352" s="42"/>
    </row>
    <row r="1353" spans="3:12">
      <c r="C1353" s="151"/>
      <c r="D1353" s="19"/>
      <c r="E1353" s="42"/>
      <c r="F1353" s="42"/>
      <c r="G1353" s="42"/>
      <c r="H1353" s="42"/>
      <c r="I1353" s="42"/>
      <c r="J1353" s="42"/>
      <c r="K1353" s="42"/>
      <c r="L1353" s="42"/>
    </row>
    <row r="1354" spans="3:12">
      <c r="C1354" s="151"/>
      <c r="D1354" s="19"/>
      <c r="E1354" s="42"/>
      <c r="F1354" s="42"/>
      <c r="G1354" s="42"/>
      <c r="H1354" s="42"/>
      <c r="I1354" s="42"/>
      <c r="J1354" s="42"/>
      <c r="K1354" s="42"/>
      <c r="L1354" s="42"/>
    </row>
    <row r="1355" spans="3:12">
      <c r="C1355" s="151"/>
      <c r="D1355" s="19"/>
      <c r="E1355" s="42"/>
      <c r="F1355" s="42"/>
      <c r="G1355" s="42"/>
      <c r="H1355" s="42"/>
      <c r="I1355" s="42"/>
      <c r="J1355" s="42"/>
      <c r="K1355" s="42"/>
      <c r="L1355" s="42"/>
    </row>
    <row r="1356" spans="3:12">
      <c r="C1356" s="151"/>
      <c r="D1356" s="19"/>
      <c r="E1356" s="42"/>
      <c r="F1356" s="42"/>
      <c r="G1356" s="42"/>
      <c r="H1356" s="42"/>
      <c r="I1356" s="42"/>
      <c r="J1356" s="42"/>
      <c r="K1356" s="42"/>
      <c r="L1356" s="42"/>
    </row>
    <row r="1357" spans="3:12">
      <c r="C1357" s="151"/>
      <c r="D1357" s="19"/>
      <c r="E1357" s="42"/>
      <c r="F1357" s="42"/>
      <c r="G1357" s="42"/>
      <c r="H1357" s="42"/>
      <c r="I1357" s="42"/>
      <c r="J1357" s="42"/>
      <c r="K1357" s="42"/>
      <c r="L1357" s="42"/>
    </row>
    <row r="1358" spans="3:12">
      <c r="C1358" s="151"/>
      <c r="D1358" s="19"/>
      <c r="E1358" s="42"/>
      <c r="F1358" s="42"/>
      <c r="G1358" s="42"/>
      <c r="H1358" s="42"/>
      <c r="I1358" s="42"/>
      <c r="J1358" s="42"/>
      <c r="K1358" s="42"/>
      <c r="L1358" s="42"/>
    </row>
    <row r="1359" spans="3:12">
      <c r="C1359" s="151"/>
      <c r="D1359" s="19"/>
      <c r="E1359" s="42"/>
      <c r="F1359" s="42"/>
      <c r="G1359" s="42"/>
      <c r="H1359" s="42"/>
      <c r="I1359" s="42"/>
      <c r="J1359" s="42"/>
      <c r="K1359" s="42"/>
      <c r="L1359" s="42"/>
    </row>
    <row r="1360" spans="3:12">
      <c r="C1360" s="151"/>
      <c r="D1360" s="19"/>
      <c r="E1360" s="42"/>
      <c r="F1360" s="42"/>
      <c r="G1360" s="42"/>
      <c r="H1360" s="42"/>
      <c r="I1360" s="42"/>
      <c r="J1360" s="42"/>
      <c r="K1360" s="42"/>
      <c r="L1360" s="42"/>
    </row>
    <row r="1361" spans="3:12">
      <c r="C1361" s="151"/>
      <c r="D1361" s="19"/>
      <c r="E1361" s="42"/>
      <c r="F1361" s="42"/>
      <c r="G1361" s="42"/>
      <c r="H1361" s="42"/>
      <c r="I1361" s="42"/>
      <c r="J1361" s="42"/>
      <c r="K1361" s="42"/>
      <c r="L1361" s="42"/>
    </row>
    <row r="1362" spans="3:12">
      <c r="C1362" s="151"/>
      <c r="D1362" s="19"/>
      <c r="E1362" s="42"/>
      <c r="F1362" s="42"/>
      <c r="G1362" s="42"/>
      <c r="H1362" s="42"/>
      <c r="I1362" s="42"/>
      <c r="J1362" s="42"/>
      <c r="K1362" s="42"/>
      <c r="L1362" s="42"/>
    </row>
    <row r="1363" spans="3:12">
      <c r="C1363" s="151"/>
      <c r="D1363" s="19"/>
      <c r="E1363" s="42"/>
      <c r="F1363" s="42"/>
      <c r="G1363" s="42"/>
      <c r="H1363" s="42"/>
      <c r="I1363" s="42"/>
      <c r="J1363" s="42"/>
      <c r="K1363" s="42"/>
      <c r="L1363" s="42"/>
    </row>
    <row r="1364" spans="3:12">
      <c r="C1364" s="151"/>
      <c r="D1364" s="19"/>
      <c r="E1364" s="42"/>
      <c r="F1364" s="42"/>
      <c r="G1364" s="42"/>
      <c r="H1364" s="42"/>
      <c r="I1364" s="42"/>
      <c r="J1364" s="42"/>
      <c r="K1364" s="42"/>
      <c r="L1364" s="42"/>
    </row>
    <row r="1365" spans="3:12">
      <c r="C1365" s="151"/>
      <c r="D1365" s="19"/>
      <c r="E1365" s="42"/>
      <c r="F1365" s="42"/>
      <c r="G1365" s="42"/>
      <c r="H1365" s="42"/>
      <c r="I1365" s="42"/>
      <c r="J1365" s="42"/>
      <c r="K1365" s="42"/>
      <c r="L1365" s="42"/>
    </row>
    <row r="1366" spans="3:12">
      <c r="C1366" s="151"/>
      <c r="D1366" s="19"/>
      <c r="E1366" s="42"/>
      <c r="F1366" s="42"/>
      <c r="G1366" s="42"/>
      <c r="H1366" s="42"/>
      <c r="I1366" s="42"/>
      <c r="J1366" s="42"/>
      <c r="K1366" s="42"/>
      <c r="L1366" s="42"/>
    </row>
    <row r="1367" spans="3:12">
      <c r="C1367" s="151"/>
      <c r="D1367" s="19"/>
      <c r="E1367" s="42"/>
      <c r="F1367" s="42"/>
      <c r="G1367" s="42"/>
      <c r="H1367" s="42"/>
      <c r="I1367" s="42"/>
      <c r="J1367" s="42"/>
      <c r="K1367" s="42"/>
      <c r="L1367" s="42"/>
    </row>
    <row r="1368" spans="3:12">
      <c r="C1368" s="151"/>
      <c r="D1368" s="19"/>
      <c r="E1368" s="42"/>
      <c r="F1368" s="42"/>
      <c r="G1368" s="42"/>
      <c r="H1368" s="42"/>
      <c r="I1368" s="42"/>
      <c r="J1368" s="42"/>
      <c r="K1368" s="42"/>
      <c r="L1368" s="42"/>
    </row>
    <row r="1369" spans="3:12">
      <c r="C1369" s="151"/>
      <c r="D1369" s="19"/>
      <c r="E1369" s="42"/>
      <c r="F1369" s="42"/>
      <c r="G1369" s="42"/>
      <c r="H1369" s="42"/>
      <c r="I1369" s="42"/>
      <c r="J1369" s="42"/>
      <c r="K1369" s="42"/>
      <c r="L1369" s="42"/>
    </row>
    <row r="1370" spans="3:12">
      <c r="C1370" s="151"/>
      <c r="D1370" s="19"/>
      <c r="E1370" s="42"/>
      <c r="F1370" s="42"/>
      <c r="G1370" s="42"/>
      <c r="H1370" s="42"/>
      <c r="I1370" s="42"/>
      <c r="J1370" s="42"/>
      <c r="K1370" s="42"/>
      <c r="L1370" s="42"/>
    </row>
    <row r="1371" spans="3:12">
      <c r="C1371" s="151"/>
      <c r="D1371" s="19"/>
      <c r="E1371" s="42"/>
      <c r="F1371" s="42"/>
      <c r="G1371" s="42"/>
      <c r="H1371" s="42"/>
      <c r="I1371" s="42"/>
      <c r="J1371" s="42"/>
      <c r="K1371" s="42"/>
      <c r="L1371" s="42"/>
    </row>
    <row r="1372" spans="3:12">
      <c r="C1372" s="151"/>
      <c r="D1372" s="19"/>
      <c r="E1372" s="42"/>
      <c r="F1372" s="42"/>
      <c r="G1372" s="42"/>
      <c r="H1372" s="42"/>
      <c r="I1372" s="42"/>
      <c r="J1372" s="42"/>
      <c r="K1372" s="42"/>
      <c r="L1372" s="42"/>
    </row>
    <row r="1373" spans="3:12">
      <c r="C1373" s="151"/>
      <c r="D1373" s="19"/>
      <c r="E1373" s="42"/>
      <c r="F1373" s="42"/>
      <c r="G1373" s="42"/>
      <c r="H1373" s="42"/>
      <c r="I1373" s="42"/>
      <c r="J1373" s="42"/>
      <c r="K1373" s="42"/>
      <c r="L1373" s="42"/>
    </row>
    <row r="1374" spans="3:12">
      <c r="C1374" s="151"/>
      <c r="D1374" s="19"/>
      <c r="E1374" s="42"/>
      <c r="F1374" s="42"/>
      <c r="G1374" s="42"/>
      <c r="H1374" s="42"/>
      <c r="I1374" s="42"/>
      <c r="J1374" s="42"/>
      <c r="K1374" s="42"/>
      <c r="L1374" s="42"/>
    </row>
    <row r="1375" spans="3:12">
      <c r="C1375" s="151"/>
      <c r="D1375" s="19"/>
      <c r="E1375" s="42"/>
      <c r="F1375" s="42"/>
      <c r="G1375" s="42"/>
      <c r="H1375" s="42"/>
      <c r="I1375" s="42"/>
      <c r="J1375" s="42"/>
      <c r="K1375" s="42"/>
      <c r="L1375" s="42"/>
    </row>
    <row r="1376" spans="3:12">
      <c r="C1376" s="151"/>
      <c r="D1376" s="19"/>
      <c r="E1376" s="42"/>
      <c r="F1376" s="42"/>
      <c r="G1376" s="42"/>
      <c r="H1376" s="42"/>
      <c r="I1376" s="42"/>
      <c r="J1376" s="42"/>
      <c r="K1376" s="42"/>
      <c r="L1376" s="42"/>
    </row>
    <row r="1377" spans="3:12">
      <c r="C1377" s="151"/>
      <c r="D1377" s="19"/>
      <c r="E1377" s="42"/>
      <c r="F1377" s="42"/>
      <c r="G1377" s="42"/>
      <c r="H1377" s="42"/>
      <c r="I1377" s="42"/>
      <c r="J1377" s="42"/>
      <c r="K1377" s="42"/>
      <c r="L1377" s="42"/>
    </row>
    <row r="1378" spans="3:12">
      <c r="C1378" s="151"/>
      <c r="D1378" s="19"/>
      <c r="E1378" s="42"/>
      <c r="F1378" s="42"/>
      <c r="G1378" s="42"/>
      <c r="H1378" s="42"/>
      <c r="I1378" s="42"/>
      <c r="J1378" s="42"/>
      <c r="K1378" s="42"/>
      <c r="L1378" s="42"/>
    </row>
    <row r="1379" spans="3:12">
      <c r="C1379" s="151"/>
      <c r="D1379" s="19"/>
      <c r="E1379" s="42"/>
      <c r="F1379" s="42"/>
      <c r="G1379" s="42"/>
      <c r="H1379" s="42"/>
      <c r="I1379" s="42"/>
      <c r="J1379" s="42"/>
      <c r="K1379" s="42"/>
      <c r="L1379" s="42"/>
    </row>
    <row r="1380" spans="3:12">
      <c r="C1380" s="151"/>
      <c r="D1380" s="19"/>
      <c r="E1380" s="42"/>
      <c r="F1380" s="42"/>
      <c r="G1380" s="42"/>
      <c r="H1380" s="42"/>
      <c r="I1380" s="42"/>
      <c r="J1380" s="42"/>
      <c r="K1380" s="42"/>
      <c r="L1380" s="42"/>
    </row>
    <row r="1381" spans="3:12">
      <c r="C1381" s="151"/>
      <c r="D1381" s="19"/>
      <c r="E1381" s="42"/>
      <c r="F1381" s="42"/>
      <c r="G1381" s="42"/>
      <c r="H1381" s="42"/>
      <c r="I1381" s="42"/>
      <c r="J1381" s="42"/>
      <c r="K1381" s="42"/>
      <c r="L1381" s="42"/>
    </row>
    <row r="1382" spans="3:12">
      <c r="C1382" s="151"/>
      <c r="D1382" s="19"/>
      <c r="E1382" s="42"/>
      <c r="F1382" s="42"/>
      <c r="G1382" s="42"/>
      <c r="H1382" s="42"/>
      <c r="I1382" s="42"/>
      <c r="J1382" s="42"/>
      <c r="K1382" s="42"/>
      <c r="L1382" s="42"/>
    </row>
    <row r="1383" spans="3:12">
      <c r="C1383" s="151"/>
      <c r="D1383" s="19"/>
      <c r="E1383" s="42"/>
      <c r="F1383" s="42"/>
      <c r="G1383" s="42"/>
      <c r="H1383" s="42"/>
      <c r="I1383" s="42"/>
      <c r="J1383" s="42"/>
      <c r="K1383" s="42"/>
      <c r="L1383" s="42"/>
    </row>
    <row r="1384" spans="3:12">
      <c r="C1384" s="151"/>
      <c r="D1384" s="19"/>
      <c r="E1384" s="42"/>
      <c r="F1384" s="42"/>
      <c r="G1384" s="42"/>
      <c r="H1384" s="42"/>
      <c r="I1384" s="42"/>
      <c r="J1384" s="42"/>
      <c r="K1384" s="42"/>
      <c r="L1384" s="42"/>
    </row>
    <row r="1385" spans="3:12">
      <c r="C1385" s="151"/>
      <c r="D1385" s="19"/>
      <c r="E1385" s="42"/>
      <c r="F1385" s="42"/>
      <c r="G1385" s="42"/>
      <c r="H1385" s="42"/>
      <c r="I1385" s="42"/>
      <c r="J1385" s="42"/>
      <c r="K1385" s="42"/>
      <c r="L1385" s="42"/>
    </row>
    <row r="1386" spans="3:12">
      <c r="C1386" s="151"/>
      <c r="D1386" s="19"/>
      <c r="E1386" s="42"/>
      <c r="F1386" s="42"/>
      <c r="G1386" s="42"/>
      <c r="H1386" s="42"/>
      <c r="I1386" s="42"/>
      <c r="J1386" s="42"/>
      <c r="K1386" s="42"/>
      <c r="L1386" s="42"/>
    </row>
    <row r="1387" spans="3:12">
      <c r="C1387" s="151"/>
      <c r="D1387" s="19"/>
      <c r="E1387" s="42"/>
      <c r="F1387" s="42"/>
      <c r="G1387" s="42"/>
      <c r="H1387" s="42"/>
      <c r="I1387" s="42"/>
      <c r="J1387" s="42"/>
      <c r="K1387" s="42"/>
      <c r="L1387" s="42"/>
    </row>
    <row r="1388" spans="3:12">
      <c r="C1388" s="151"/>
      <c r="D1388" s="19"/>
      <c r="E1388" s="42"/>
      <c r="F1388" s="42"/>
      <c r="G1388" s="42"/>
      <c r="H1388" s="42"/>
      <c r="I1388" s="42"/>
      <c r="J1388" s="42"/>
      <c r="K1388" s="42"/>
      <c r="L1388" s="42"/>
    </row>
    <row r="1389" spans="3:12">
      <c r="C1389" s="151"/>
      <c r="D1389" s="19"/>
      <c r="E1389" s="42"/>
      <c r="F1389" s="42"/>
      <c r="G1389" s="42"/>
      <c r="H1389" s="42"/>
      <c r="I1389" s="42"/>
      <c r="J1389" s="42"/>
      <c r="K1389" s="42"/>
      <c r="L1389" s="42"/>
    </row>
    <row r="1390" spans="3:12">
      <c r="C1390" s="151"/>
      <c r="D1390" s="19"/>
      <c r="E1390" s="42"/>
      <c r="F1390" s="42"/>
      <c r="G1390" s="42"/>
      <c r="H1390" s="42"/>
      <c r="I1390" s="42"/>
      <c r="J1390" s="42"/>
      <c r="K1390" s="42"/>
      <c r="L1390" s="42"/>
    </row>
    <row r="1391" spans="3:12">
      <c r="C1391" s="151"/>
      <c r="D1391" s="19"/>
      <c r="E1391" s="42"/>
      <c r="F1391" s="42"/>
      <c r="G1391" s="42"/>
      <c r="H1391" s="42"/>
      <c r="I1391" s="42"/>
      <c r="J1391" s="42"/>
      <c r="K1391" s="42"/>
      <c r="L1391" s="42"/>
    </row>
    <row r="1392" spans="3:12">
      <c r="C1392" s="151"/>
      <c r="D1392" s="19"/>
      <c r="E1392" s="42"/>
      <c r="F1392" s="42"/>
      <c r="G1392" s="42"/>
      <c r="H1392" s="42"/>
      <c r="I1392" s="42"/>
      <c r="J1392" s="42"/>
      <c r="K1392" s="42"/>
      <c r="L1392" s="42"/>
    </row>
    <row r="1393" spans="3:12">
      <c r="C1393" s="151"/>
      <c r="D1393" s="19"/>
      <c r="E1393" s="42"/>
      <c r="F1393" s="42"/>
      <c r="G1393" s="42"/>
      <c r="H1393" s="42"/>
      <c r="I1393" s="42"/>
      <c r="J1393" s="42"/>
      <c r="K1393" s="42"/>
      <c r="L1393" s="42"/>
    </row>
    <row r="1394" spans="3:12">
      <c r="C1394" s="151"/>
      <c r="D1394" s="19"/>
      <c r="E1394" s="42"/>
      <c r="F1394" s="42"/>
      <c r="G1394" s="42"/>
      <c r="H1394" s="42"/>
      <c r="I1394" s="42"/>
      <c r="J1394" s="42"/>
      <c r="K1394" s="42"/>
      <c r="L1394" s="42"/>
    </row>
    <row r="1395" spans="3:12">
      <c r="C1395" s="151"/>
      <c r="D1395" s="19"/>
      <c r="E1395" s="42"/>
      <c r="F1395" s="42"/>
      <c r="G1395" s="42"/>
      <c r="H1395" s="42"/>
      <c r="I1395" s="42"/>
      <c r="J1395" s="42"/>
      <c r="K1395" s="42"/>
      <c r="L1395" s="42"/>
    </row>
    <row r="1396" spans="3:12">
      <c r="C1396" s="151"/>
      <c r="D1396" s="19"/>
      <c r="E1396" s="42"/>
      <c r="F1396" s="42"/>
      <c r="G1396" s="42"/>
      <c r="H1396" s="42"/>
      <c r="I1396" s="42"/>
      <c r="J1396" s="42"/>
      <c r="K1396" s="42"/>
      <c r="L1396" s="42"/>
    </row>
    <row r="1397" spans="3:12">
      <c r="C1397" s="151"/>
      <c r="D1397" s="19"/>
      <c r="E1397" s="42"/>
      <c r="F1397" s="42"/>
      <c r="G1397" s="42"/>
      <c r="H1397" s="42"/>
      <c r="I1397" s="42"/>
      <c r="J1397" s="42"/>
      <c r="K1397" s="42"/>
      <c r="L1397" s="42"/>
    </row>
    <row r="1398" spans="3:12">
      <c r="C1398" s="151"/>
      <c r="D1398" s="19"/>
      <c r="E1398" s="42"/>
      <c r="F1398" s="42"/>
      <c r="G1398" s="42"/>
      <c r="H1398" s="42"/>
      <c r="I1398" s="42"/>
      <c r="J1398" s="42"/>
      <c r="K1398" s="42"/>
      <c r="L1398" s="42"/>
    </row>
    <row r="1399" spans="3:12">
      <c r="C1399" s="151"/>
      <c r="D1399" s="19"/>
      <c r="E1399" s="42"/>
      <c r="F1399" s="42"/>
      <c r="G1399" s="42"/>
      <c r="H1399" s="42"/>
      <c r="I1399" s="42"/>
      <c r="J1399" s="42"/>
      <c r="K1399" s="42"/>
      <c r="L1399" s="42"/>
    </row>
    <row r="1400" spans="3:12">
      <c r="C1400" s="151"/>
      <c r="D1400" s="19"/>
      <c r="E1400" s="42"/>
      <c r="F1400" s="42"/>
      <c r="G1400" s="42"/>
      <c r="H1400" s="42"/>
      <c r="I1400" s="42"/>
      <c r="J1400" s="42"/>
      <c r="K1400" s="42"/>
      <c r="L1400" s="42"/>
    </row>
    <row r="1401" spans="3:12">
      <c r="C1401" s="151"/>
      <c r="D1401" s="19"/>
      <c r="E1401" s="42"/>
      <c r="F1401" s="42"/>
      <c r="G1401" s="42"/>
      <c r="H1401" s="42"/>
      <c r="I1401" s="42"/>
      <c r="J1401" s="42"/>
      <c r="K1401" s="42"/>
      <c r="L1401" s="42"/>
    </row>
    <row r="1402" spans="3:12">
      <c r="C1402" s="151"/>
      <c r="D1402" s="19"/>
      <c r="E1402" s="42"/>
      <c r="F1402" s="42"/>
      <c r="G1402" s="42"/>
      <c r="H1402" s="42"/>
      <c r="I1402" s="42"/>
      <c r="J1402" s="42"/>
      <c r="K1402" s="42"/>
      <c r="L1402" s="42"/>
    </row>
    <row r="1403" spans="3:12">
      <c r="C1403" s="151"/>
      <c r="D1403" s="19"/>
      <c r="E1403" s="42"/>
      <c r="F1403" s="42"/>
      <c r="G1403" s="42"/>
      <c r="H1403" s="42"/>
      <c r="I1403" s="42"/>
      <c r="J1403" s="42"/>
      <c r="K1403" s="42"/>
      <c r="L1403" s="42"/>
    </row>
    <row r="1404" spans="3:12">
      <c r="C1404" s="151"/>
      <c r="D1404" s="19"/>
      <c r="E1404" s="42"/>
      <c r="F1404" s="42"/>
      <c r="G1404" s="42"/>
      <c r="H1404" s="42"/>
      <c r="I1404" s="42"/>
      <c r="J1404" s="42"/>
      <c r="K1404" s="42"/>
      <c r="L1404" s="42"/>
    </row>
    <row r="1405" spans="3:12">
      <c r="C1405" s="151"/>
      <c r="D1405" s="19"/>
      <c r="E1405" s="42"/>
      <c r="F1405" s="42"/>
      <c r="G1405" s="42"/>
      <c r="H1405" s="42"/>
      <c r="I1405" s="42"/>
      <c r="J1405" s="42"/>
      <c r="K1405" s="42"/>
      <c r="L1405" s="42"/>
    </row>
    <row r="1406" spans="3:12">
      <c r="C1406" s="151"/>
      <c r="D1406" s="19"/>
      <c r="E1406" s="42"/>
      <c r="F1406" s="42"/>
      <c r="G1406" s="42"/>
      <c r="H1406" s="42"/>
      <c r="I1406" s="42"/>
      <c r="J1406" s="42"/>
      <c r="K1406" s="42"/>
      <c r="L1406" s="42"/>
    </row>
    <row r="1407" spans="3:12">
      <c r="C1407" s="151"/>
      <c r="D1407" s="19"/>
      <c r="E1407" s="42"/>
      <c r="F1407" s="42"/>
      <c r="G1407" s="42"/>
      <c r="H1407" s="42"/>
      <c r="I1407" s="42"/>
      <c r="J1407" s="42"/>
      <c r="K1407" s="42"/>
      <c r="L1407" s="42"/>
    </row>
    <row r="1408" spans="3:12">
      <c r="C1408" s="151"/>
      <c r="D1408" s="19"/>
      <c r="E1408" s="42"/>
      <c r="F1408" s="42"/>
      <c r="G1408" s="42"/>
      <c r="H1408" s="42"/>
      <c r="I1408" s="42"/>
      <c r="J1408" s="42"/>
      <c r="K1408" s="42"/>
      <c r="L1408" s="42"/>
    </row>
    <row r="1409" spans="3:12">
      <c r="C1409" s="151"/>
      <c r="D1409" s="19"/>
      <c r="E1409" s="42"/>
      <c r="F1409" s="42"/>
      <c r="G1409" s="42"/>
      <c r="H1409" s="42"/>
      <c r="I1409" s="42"/>
      <c r="J1409" s="42"/>
      <c r="K1409" s="42"/>
      <c r="L1409" s="42"/>
    </row>
    <row r="1410" spans="3:12">
      <c r="C1410" s="151"/>
      <c r="D1410" s="19"/>
      <c r="E1410" s="42"/>
      <c r="F1410" s="42"/>
      <c r="G1410" s="42"/>
      <c r="H1410" s="42"/>
      <c r="I1410" s="42"/>
      <c r="J1410" s="42"/>
      <c r="K1410" s="42"/>
      <c r="L1410" s="42"/>
    </row>
    <row r="1411" spans="3:12">
      <c r="C1411" s="151"/>
      <c r="D1411" s="19"/>
      <c r="E1411" s="42"/>
      <c r="F1411" s="42"/>
      <c r="G1411" s="42"/>
      <c r="H1411" s="42"/>
      <c r="I1411" s="42"/>
      <c r="J1411" s="42"/>
      <c r="K1411" s="42"/>
      <c r="L1411" s="42"/>
    </row>
    <row r="1412" spans="3:12">
      <c r="C1412" s="151"/>
      <c r="D1412" s="19"/>
      <c r="E1412" s="42"/>
      <c r="F1412" s="42"/>
      <c r="G1412" s="42"/>
      <c r="H1412" s="42"/>
      <c r="I1412" s="42"/>
      <c r="J1412" s="42"/>
      <c r="K1412" s="42"/>
      <c r="L1412" s="42"/>
    </row>
    <row r="1413" spans="3:12">
      <c r="C1413" s="151"/>
      <c r="D1413" s="19"/>
      <c r="E1413" s="42"/>
      <c r="F1413" s="42"/>
      <c r="G1413" s="42"/>
      <c r="H1413" s="42"/>
      <c r="I1413" s="42"/>
      <c r="J1413" s="42"/>
      <c r="K1413" s="42"/>
      <c r="L1413" s="42"/>
    </row>
    <row r="1414" spans="3:12">
      <c r="C1414" s="151"/>
      <c r="D1414" s="19"/>
      <c r="E1414" s="42"/>
      <c r="F1414" s="42"/>
      <c r="G1414" s="42"/>
      <c r="H1414" s="42"/>
      <c r="I1414" s="42"/>
      <c r="J1414" s="42"/>
      <c r="K1414" s="42"/>
      <c r="L1414" s="42"/>
    </row>
    <row r="1415" spans="3:12">
      <c r="C1415" s="151"/>
      <c r="D1415" s="19"/>
      <c r="E1415" s="42"/>
      <c r="F1415" s="42"/>
      <c r="G1415" s="42"/>
      <c r="H1415" s="42"/>
      <c r="I1415" s="42"/>
      <c r="J1415" s="42"/>
      <c r="K1415" s="42"/>
      <c r="L1415" s="42"/>
    </row>
    <row r="1416" spans="3:12">
      <c r="C1416" s="151"/>
      <c r="D1416" s="19"/>
      <c r="E1416" s="42"/>
      <c r="F1416" s="42"/>
      <c r="G1416" s="42"/>
      <c r="H1416" s="42"/>
      <c r="I1416" s="42"/>
      <c r="J1416" s="42"/>
      <c r="K1416" s="42"/>
      <c r="L1416" s="42"/>
    </row>
    <row r="1417" spans="3:12">
      <c r="C1417" s="151"/>
      <c r="D1417" s="19"/>
      <c r="E1417" s="42"/>
      <c r="F1417" s="42"/>
      <c r="G1417" s="42"/>
      <c r="H1417" s="42"/>
      <c r="I1417" s="42"/>
      <c r="J1417" s="42"/>
      <c r="K1417" s="42"/>
      <c r="L1417" s="42"/>
    </row>
    <row r="1418" spans="3:12">
      <c r="C1418" s="151"/>
      <c r="D1418" s="19"/>
      <c r="E1418" s="42"/>
      <c r="F1418" s="42"/>
      <c r="G1418" s="42"/>
      <c r="H1418" s="42"/>
      <c r="I1418" s="42"/>
      <c r="J1418" s="42"/>
      <c r="K1418" s="42"/>
      <c r="L1418" s="42"/>
    </row>
    <row r="1419" spans="3:12">
      <c r="C1419" s="151"/>
      <c r="D1419" s="19"/>
      <c r="E1419" s="42"/>
      <c r="F1419" s="42"/>
      <c r="G1419" s="42"/>
      <c r="H1419" s="42"/>
      <c r="I1419" s="42"/>
      <c r="J1419" s="42"/>
      <c r="K1419" s="42"/>
      <c r="L1419" s="42"/>
    </row>
    <row r="1420" spans="3:12">
      <c r="C1420" s="151"/>
      <c r="D1420" s="19"/>
      <c r="E1420" s="42"/>
      <c r="F1420" s="42"/>
      <c r="G1420" s="42"/>
      <c r="H1420" s="42"/>
      <c r="I1420" s="42"/>
      <c r="J1420" s="42"/>
      <c r="K1420" s="42"/>
      <c r="L1420" s="42"/>
    </row>
    <row r="1421" spans="3:12">
      <c r="C1421" s="151"/>
      <c r="D1421" s="19"/>
      <c r="E1421" s="42"/>
      <c r="F1421" s="42"/>
      <c r="G1421" s="42"/>
      <c r="H1421" s="42"/>
      <c r="I1421" s="42"/>
      <c r="J1421" s="42"/>
      <c r="K1421" s="42"/>
      <c r="L1421" s="42"/>
    </row>
    <row r="1422" spans="3:12">
      <c r="C1422" s="151"/>
      <c r="D1422" s="19"/>
      <c r="E1422" s="42"/>
      <c r="F1422" s="42"/>
      <c r="G1422" s="42"/>
      <c r="H1422" s="42"/>
      <c r="I1422" s="42"/>
      <c r="J1422" s="42"/>
      <c r="K1422" s="42"/>
      <c r="L1422" s="42"/>
    </row>
    <row r="1423" spans="3:12">
      <c r="C1423" s="151"/>
      <c r="D1423" s="19"/>
      <c r="E1423" s="42"/>
      <c r="F1423" s="42"/>
      <c r="G1423" s="42"/>
      <c r="H1423" s="42"/>
      <c r="I1423" s="42"/>
      <c r="J1423" s="42"/>
      <c r="K1423" s="42"/>
      <c r="L1423" s="42"/>
    </row>
    <row r="1424" spans="3:12">
      <c r="C1424" s="151"/>
      <c r="D1424" s="19"/>
      <c r="E1424" s="42"/>
      <c r="F1424" s="42"/>
      <c r="G1424" s="42"/>
      <c r="H1424" s="42"/>
      <c r="I1424" s="42"/>
      <c r="J1424" s="42"/>
      <c r="K1424" s="42"/>
      <c r="L1424" s="42"/>
    </row>
    <row r="1425" spans="3:12">
      <c r="C1425" s="151"/>
      <c r="D1425" s="19"/>
      <c r="E1425" s="42"/>
      <c r="F1425" s="42"/>
      <c r="G1425" s="42"/>
      <c r="H1425" s="42"/>
      <c r="I1425" s="42"/>
      <c r="J1425" s="42"/>
      <c r="K1425" s="42"/>
      <c r="L1425" s="42"/>
    </row>
    <row r="1426" spans="3:12">
      <c r="C1426" s="151"/>
      <c r="D1426" s="19"/>
      <c r="E1426" s="42"/>
      <c r="F1426" s="42"/>
      <c r="G1426" s="42"/>
      <c r="H1426" s="42"/>
      <c r="I1426" s="42"/>
      <c r="J1426" s="42"/>
      <c r="K1426" s="42"/>
      <c r="L1426" s="42"/>
    </row>
    <row r="1427" spans="3:12">
      <c r="C1427" s="151"/>
      <c r="D1427" s="19"/>
      <c r="E1427" s="42"/>
      <c r="F1427" s="42"/>
      <c r="G1427" s="42"/>
      <c r="H1427" s="42"/>
      <c r="I1427" s="42"/>
      <c r="J1427" s="42"/>
      <c r="K1427" s="42"/>
      <c r="L1427" s="42"/>
    </row>
    <row r="1428" spans="3:12">
      <c r="C1428" s="151"/>
      <c r="D1428" s="19"/>
      <c r="E1428" s="42"/>
      <c r="F1428" s="42"/>
      <c r="G1428" s="42"/>
      <c r="H1428" s="42"/>
      <c r="I1428" s="42"/>
      <c r="J1428" s="42"/>
      <c r="K1428" s="42"/>
      <c r="L1428" s="42"/>
    </row>
    <row r="1429" spans="3:12">
      <c r="C1429" s="151"/>
      <c r="D1429" s="19"/>
      <c r="E1429" s="42"/>
      <c r="F1429" s="42"/>
      <c r="G1429" s="42"/>
      <c r="H1429" s="42"/>
      <c r="I1429" s="42"/>
      <c r="J1429" s="42"/>
      <c r="K1429" s="42"/>
      <c r="L1429" s="42"/>
    </row>
    <row r="1430" spans="3:12">
      <c r="C1430" s="151"/>
      <c r="D1430" s="19"/>
      <c r="E1430" s="42"/>
      <c r="F1430" s="42"/>
      <c r="G1430" s="42"/>
      <c r="H1430" s="42"/>
      <c r="I1430" s="42"/>
      <c r="J1430" s="42"/>
      <c r="K1430" s="42"/>
      <c r="L1430" s="42"/>
    </row>
    <row r="1431" spans="3:12">
      <c r="C1431" s="151"/>
      <c r="D1431" s="19"/>
      <c r="E1431" s="42"/>
      <c r="F1431" s="42"/>
      <c r="G1431" s="42"/>
      <c r="H1431" s="42"/>
      <c r="I1431" s="42"/>
      <c r="J1431" s="42"/>
      <c r="K1431" s="42"/>
      <c r="L1431" s="42"/>
    </row>
    <row r="1432" spans="3:12">
      <c r="C1432" s="151"/>
      <c r="D1432" s="19"/>
      <c r="E1432" s="42"/>
      <c r="F1432" s="42"/>
      <c r="G1432" s="42"/>
      <c r="H1432" s="42"/>
      <c r="I1432" s="42"/>
      <c r="J1432" s="42"/>
      <c r="K1432" s="42"/>
      <c r="L1432" s="42"/>
    </row>
    <row r="1433" spans="3:12">
      <c r="C1433" s="151"/>
      <c r="D1433" s="19"/>
      <c r="E1433" s="42"/>
      <c r="F1433" s="42"/>
      <c r="G1433" s="42"/>
      <c r="H1433" s="42"/>
      <c r="I1433" s="42"/>
      <c r="J1433" s="42"/>
      <c r="K1433" s="42"/>
      <c r="L1433" s="42"/>
    </row>
    <row r="1434" spans="3:12">
      <c r="C1434" s="151"/>
      <c r="D1434" s="19"/>
      <c r="E1434" s="42"/>
      <c r="F1434" s="42"/>
      <c r="G1434" s="42"/>
      <c r="H1434" s="42"/>
      <c r="I1434" s="42"/>
      <c r="J1434" s="42"/>
      <c r="K1434" s="42"/>
      <c r="L1434" s="42"/>
    </row>
    <row r="1435" spans="3:12">
      <c r="C1435" s="151"/>
      <c r="D1435" s="19"/>
      <c r="E1435" s="42"/>
      <c r="F1435" s="42"/>
      <c r="G1435" s="42"/>
      <c r="H1435" s="42"/>
      <c r="I1435" s="42"/>
      <c r="J1435" s="42"/>
      <c r="K1435" s="42"/>
      <c r="L1435" s="42"/>
    </row>
    <row r="1436" spans="3:12">
      <c r="C1436" s="151"/>
      <c r="D1436" s="19"/>
      <c r="E1436" s="42"/>
      <c r="F1436" s="42"/>
      <c r="G1436" s="42"/>
      <c r="H1436" s="42"/>
      <c r="I1436" s="42"/>
      <c r="J1436" s="42"/>
      <c r="K1436" s="42"/>
      <c r="L1436" s="42"/>
    </row>
    <row r="1437" spans="3:12">
      <c r="C1437" s="151"/>
      <c r="D1437" s="19"/>
      <c r="E1437" s="42"/>
      <c r="F1437" s="42"/>
      <c r="G1437" s="42"/>
      <c r="H1437" s="42"/>
      <c r="I1437" s="42"/>
      <c r="J1437" s="42"/>
      <c r="K1437" s="42"/>
      <c r="L1437" s="42"/>
    </row>
    <row r="1438" spans="3:12">
      <c r="C1438" s="151"/>
      <c r="D1438" s="19"/>
      <c r="E1438" s="42"/>
      <c r="F1438" s="42"/>
      <c r="G1438" s="42"/>
      <c r="H1438" s="42"/>
      <c r="I1438" s="42"/>
      <c r="J1438" s="42"/>
      <c r="K1438" s="42"/>
      <c r="L1438" s="42"/>
    </row>
    <row r="1439" spans="3:12">
      <c r="C1439" s="151"/>
      <c r="D1439" s="19"/>
      <c r="E1439" s="42"/>
      <c r="F1439" s="42"/>
      <c r="G1439" s="42"/>
      <c r="H1439" s="42"/>
      <c r="I1439" s="42"/>
      <c r="J1439" s="42"/>
      <c r="K1439" s="42"/>
      <c r="L1439" s="42"/>
    </row>
    <row r="1440" spans="3:12">
      <c r="C1440" s="151"/>
      <c r="D1440" s="19"/>
      <c r="E1440" s="42"/>
      <c r="F1440" s="42"/>
      <c r="G1440" s="42"/>
      <c r="H1440" s="42"/>
      <c r="I1440" s="42"/>
      <c r="J1440" s="42"/>
      <c r="K1440" s="42"/>
      <c r="L1440" s="42"/>
    </row>
    <row r="1441" spans="3:12">
      <c r="C1441" s="151"/>
      <c r="D1441" s="19"/>
      <c r="E1441" s="42"/>
      <c r="F1441" s="42"/>
      <c r="G1441" s="42"/>
      <c r="H1441" s="42"/>
      <c r="I1441" s="42"/>
      <c r="J1441" s="42"/>
      <c r="K1441" s="42"/>
      <c r="L1441" s="42"/>
    </row>
    <row r="1442" spans="3:12">
      <c r="C1442" s="151"/>
      <c r="D1442" s="19"/>
      <c r="E1442" s="42"/>
      <c r="F1442" s="42"/>
      <c r="G1442" s="42"/>
      <c r="H1442" s="42"/>
      <c r="I1442" s="42"/>
      <c r="J1442" s="42"/>
      <c r="K1442" s="42"/>
      <c r="L1442" s="42"/>
    </row>
    <row r="1443" spans="3:12">
      <c r="C1443" s="151"/>
      <c r="D1443" s="19"/>
      <c r="E1443" s="42"/>
      <c r="F1443" s="42"/>
      <c r="G1443" s="42"/>
      <c r="H1443" s="42"/>
      <c r="I1443" s="42"/>
      <c r="J1443" s="42"/>
      <c r="K1443" s="42"/>
      <c r="L1443" s="42"/>
    </row>
    <row r="1444" spans="3:12">
      <c r="C1444" s="151"/>
      <c r="D1444" s="19"/>
      <c r="E1444" s="42"/>
      <c r="F1444" s="42"/>
      <c r="G1444" s="42"/>
      <c r="H1444" s="42"/>
      <c r="I1444" s="42"/>
      <c r="J1444" s="42"/>
      <c r="K1444" s="42"/>
      <c r="L1444" s="42"/>
    </row>
    <row r="1445" spans="3:12">
      <c r="C1445" s="151"/>
      <c r="D1445" s="19"/>
      <c r="E1445" s="42"/>
      <c r="F1445" s="42"/>
      <c r="G1445" s="42"/>
      <c r="H1445" s="42"/>
      <c r="I1445" s="42"/>
      <c r="J1445" s="42"/>
      <c r="K1445" s="42"/>
      <c r="L1445" s="42"/>
    </row>
    <row r="1446" spans="3:12">
      <c r="C1446" s="151"/>
      <c r="D1446" s="19"/>
      <c r="E1446" s="42"/>
      <c r="F1446" s="42"/>
      <c r="G1446" s="42"/>
      <c r="H1446" s="42"/>
      <c r="I1446" s="42"/>
      <c r="J1446" s="42"/>
      <c r="K1446" s="42"/>
      <c r="L1446" s="42"/>
    </row>
    <row r="1447" spans="3:12">
      <c r="C1447" s="151"/>
      <c r="D1447" s="19"/>
      <c r="E1447" s="42"/>
      <c r="F1447" s="42"/>
      <c r="G1447" s="42"/>
      <c r="H1447" s="42"/>
      <c r="I1447" s="42"/>
      <c r="J1447" s="42"/>
      <c r="K1447" s="42"/>
      <c r="L1447" s="42"/>
    </row>
    <row r="1448" spans="3:12">
      <c r="C1448" s="151"/>
      <c r="D1448" s="19"/>
      <c r="E1448" s="42"/>
      <c r="F1448" s="42"/>
      <c r="G1448" s="42"/>
      <c r="H1448" s="42"/>
      <c r="I1448" s="42"/>
      <c r="J1448" s="42"/>
      <c r="K1448" s="42"/>
      <c r="L1448" s="42"/>
    </row>
    <row r="1449" spans="3:12">
      <c r="C1449" s="151"/>
      <c r="D1449" s="19"/>
      <c r="E1449" s="42"/>
      <c r="F1449" s="42"/>
      <c r="G1449" s="42"/>
      <c r="H1449" s="42"/>
      <c r="I1449" s="42"/>
      <c r="J1449" s="42"/>
      <c r="K1449" s="42"/>
      <c r="L1449" s="42"/>
    </row>
    <row r="1450" spans="3:12">
      <c r="C1450" s="151"/>
      <c r="D1450" s="19"/>
      <c r="E1450" s="42"/>
      <c r="F1450" s="42"/>
      <c r="G1450" s="42"/>
      <c r="H1450" s="42"/>
      <c r="I1450" s="42"/>
      <c r="J1450" s="42"/>
      <c r="K1450" s="42"/>
      <c r="L1450" s="42"/>
    </row>
    <row r="1451" spans="3:12">
      <c r="C1451" s="151"/>
      <c r="D1451" s="19"/>
      <c r="E1451" s="42"/>
      <c r="F1451" s="42"/>
      <c r="G1451" s="42"/>
      <c r="H1451" s="42"/>
      <c r="I1451" s="42"/>
      <c r="J1451" s="42"/>
      <c r="K1451" s="42"/>
      <c r="L1451" s="42"/>
    </row>
    <row r="1452" spans="3:12">
      <c r="C1452" s="151"/>
      <c r="D1452" s="19"/>
      <c r="E1452" s="42"/>
      <c r="F1452" s="42"/>
      <c r="G1452" s="42"/>
      <c r="H1452" s="42"/>
      <c r="I1452" s="42"/>
      <c r="J1452" s="42"/>
      <c r="K1452" s="42"/>
      <c r="L1452" s="42"/>
    </row>
    <row r="1453" spans="3:12">
      <c r="C1453" s="151"/>
      <c r="D1453" s="19"/>
      <c r="E1453" s="42"/>
      <c r="F1453" s="42"/>
      <c r="G1453" s="42"/>
      <c r="H1453" s="42"/>
      <c r="I1453" s="42"/>
      <c r="J1453" s="42"/>
      <c r="K1453" s="42"/>
      <c r="L1453" s="42"/>
    </row>
    <row r="1454" spans="3:12">
      <c r="C1454" s="151"/>
      <c r="D1454" s="19"/>
      <c r="E1454" s="42"/>
      <c r="F1454" s="42"/>
      <c r="G1454" s="42"/>
      <c r="H1454" s="42"/>
      <c r="I1454" s="42"/>
      <c r="J1454" s="42"/>
      <c r="K1454" s="42"/>
      <c r="L1454" s="42"/>
    </row>
    <row r="1455" spans="3:12">
      <c r="C1455" s="151"/>
      <c r="D1455" s="19"/>
      <c r="E1455" s="42"/>
      <c r="F1455" s="42"/>
      <c r="G1455" s="42"/>
      <c r="H1455" s="42"/>
      <c r="I1455" s="42"/>
      <c r="J1455" s="42"/>
      <c r="K1455" s="42"/>
      <c r="L1455" s="42"/>
    </row>
    <row r="1456" spans="3:12">
      <c r="C1456" s="151"/>
      <c r="D1456" s="19"/>
      <c r="E1456" s="42"/>
      <c r="F1456" s="42"/>
      <c r="G1456" s="42"/>
      <c r="H1456" s="42"/>
      <c r="I1456" s="42"/>
      <c r="J1456" s="42"/>
      <c r="K1456" s="42"/>
      <c r="L1456" s="42"/>
    </row>
    <row r="1457" spans="3:12">
      <c r="C1457" s="151"/>
      <c r="D1457" s="19"/>
      <c r="E1457" s="42"/>
      <c r="F1457" s="42"/>
      <c r="G1457" s="42"/>
      <c r="H1457" s="42"/>
      <c r="I1457" s="42"/>
      <c r="J1457" s="42"/>
      <c r="K1457" s="42"/>
      <c r="L1457" s="42"/>
    </row>
    <row r="1458" spans="3:12">
      <c r="C1458" s="151"/>
      <c r="D1458" s="19"/>
      <c r="E1458" s="42"/>
      <c r="F1458" s="42"/>
      <c r="G1458" s="42"/>
      <c r="H1458" s="42"/>
      <c r="I1458" s="42"/>
      <c r="J1458" s="42"/>
      <c r="K1458" s="42"/>
      <c r="L1458" s="42"/>
    </row>
    <row r="1459" spans="3:12">
      <c r="C1459" s="151"/>
      <c r="D1459" s="19"/>
      <c r="E1459" s="42"/>
      <c r="F1459" s="42"/>
      <c r="G1459" s="42"/>
      <c r="H1459" s="42"/>
      <c r="I1459" s="42"/>
      <c r="J1459" s="42"/>
      <c r="K1459" s="42"/>
      <c r="L1459" s="42"/>
    </row>
    <row r="1460" spans="3:12">
      <c r="C1460" s="151"/>
      <c r="D1460" s="19"/>
      <c r="E1460" s="42"/>
      <c r="F1460" s="42"/>
      <c r="G1460" s="42"/>
      <c r="H1460" s="42"/>
      <c r="I1460" s="42"/>
      <c r="J1460" s="42"/>
      <c r="K1460" s="42"/>
      <c r="L1460" s="42"/>
    </row>
    <row r="1461" spans="3:12">
      <c r="C1461" s="151"/>
      <c r="D1461" s="19"/>
      <c r="E1461" s="42"/>
      <c r="F1461" s="42"/>
      <c r="G1461" s="42"/>
      <c r="H1461" s="42"/>
      <c r="I1461" s="42"/>
      <c r="J1461" s="42"/>
      <c r="K1461" s="42"/>
      <c r="L1461" s="42"/>
    </row>
    <row r="1462" spans="3:12">
      <c r="C1462" s="151"/>
      <c r="D1462" s="19"/>
      <c r="E1462" s="42"/>
      <c r="F1462" s="42"/>
      <c r="G1462" s="42"/>
      <c r="H1462" s="42"/>
      <c r="I1462" s="42"/>
      <c r="J1462" s="42"/>
      <c r="K1462" s="42"/>
      <c r="L1462" s="42"/>
    </row>
    <row r="1463" spans="3:12">
      <c r="C1463" s="151"/>
      <c r="D1463" s="19"/>
      <c r="E1463" s="42"/>
      <c r="F1463" s="42"/>
      <c r="G1463" s="42"/>
      <c r="H1463" s="42"/>
      <c r="I1463" s="42"/>
      <c r="J1463" s="42"/>
      <c r="K1463" s="42"/>
      <c r="L1463" s="42"/>
    </row>
    <row r="1464" spans="3:12">
      <c r="C1464" s="151"/>
      <c r="D1464" s="19"/>
      <c r="E1464" s="42"/>
      <c r="F1464" s="42"/>
      <c r="G1464" s="42"/>
      <c r="H1464" s="42"/>
      <c r="I1464" s="42"/>
      <c r="J1464" s="42"/>
      <c r="K1464" s="42"/>
      <c r="L1464" s="42"/>
    </row>
    <row r="1465" spans="3:12">
      <c r="C1465" s="151"/>
      <c r="D1465" s="19"/>
      <c r="E1465" s="42"/>
      <c r="F1465" s="42"/>
      <c r="G1465" s="42"/>
      <c r="H1465" s="42"/>
      <c r="I1465" s="42"/>
      <c r="J1465" s="42"/>
      <c r="K1465" s="42"/>
      <c r="L1465" s="42"/>
    </row>
    <row r="1466" spans="3:12">
      <c r="C1466" s="151"/>
      <c r="D1466" s="19"/>
      <c r="E1466" s="42"/>
      <c r="F1466" s="42"/>
      <c r="G1466" s="42"/>
      <c r="H1466" s="42"/>
      <c r="I1466" s="42"/>
      <c r="J1466" s="42"/>
      <c r="K1466" s="42"/>
      <c r="L1466" s="42"/>
    </row>
    <row r="1467" spans="3:12">
      <c r="C1467" s="151"/>
      <c r="D1467" s="19"/>
      <c r="E1467" s="42"/>
      <c r="F1467" s="42"/>
      <c r="G1467" s="42"/>
      <c r="H1467" s="42"/>
      <c r="I1467" s="42"/>
      <c r="J1467" s="42"/>
      <c r="K1467" s="42"/>
      <c r="L1467" s="42"/>
    </row>
    <row r="1468" spans="3:12">
      <c r="C1468" s="151"/>
      <c r="D1468" s="19"/>
      <c r="E1468" s="42"/>
      <c r="F1468" s="42"/>
      <c r="G1468" s="42"/>
      <c r="H1468" s="42"/>
      <c r="I1468" s="42"/>
      <c r="J1468" s="42"/>
      <c r="K1468" s="42"/>
      <c r="L1468" s="42"/>
    </row>
    <row r="1469" spans="3:12">
      <c r="C1469" s="151"/>
      <c r="D1469" s="19"/>
      <c r="E1469" s="42"/>
      <c r="F1469" s="42"/>
      <c r="G1469" s="42"/>
      <c r="H1469" s="42"/>
      <c r="I1469" s="42"/>
      <c r="J1469" s="42"/>
      <c r="K1469" s="42"/>
      <c r="L1469" s="42"/>
    </row>
    <row r="1470" spans="3:12">
      <c r="C1470" s="151"/>
      <c r="D1470" s="19"/>
      <c r="E1470" s="42"/>
      <c r="F1470" s="42"/>
      <c r="G1470" s="42"/>
      <c r="H1470" s="42"/>
      <c r="I1470" s="42"/>
      <c r="J1470" s="42"/>
      <c r="K1470" s="42"/>
      <c r="L1470" s="42"/>
    </row>
    <row r="1471" spans="3:12">
      <c r="C1471" s="151"/>
      <c r="D1471" s="19"/>
      <c r="E1471" s="42"/>
      <c r="F1471" s="42"/>
      <c r="G1471" s="42"/>
      <c r="H1471" s="42"/>
      <c r="I1471" s="42"/>
      <c r="J1471" s="42"/>
      <c r="K1471" s="42"/>
      <c r="L1471" s="42"/>
    </row>
    <row r="1472" spans="3:12">
      <c r="C1472" s="151"/>
      <c r="D1472" s="19"/>
      <c r="E1472" s="42"/>
      <c r="F1472" s="42"/>
      <c r="G1472" s="42"/>
      <c r="H1472" s="42"/>
      <c r="I1472" s="42"/>
      <c r="J1472" s="42"/>
      <c r="K1472" s="42"/>
      <c r="L1472" s="42"/>
    </row>
    <row r="1473" spans="3:12">
      <c r="C1473" s="151"/>
      <c r="D1473" s="19"/>
      <c r="E1473" s="42"/>
      <c r="F1473" s="42"/>
      <c r="G1473" s="42"/>
      <c r="H1473" s="42"/>
      <c r="I1473" s="42"/>
      <c r="J1473" s="42"/>
      <c r="K1473" s="42"/>
      <c r="L1473" s="42"/>
    </row>
    <row r="1474" spans="3:12">
      <c r="C1474" s="151"/>
      <c r="D1474" s="19"/>
      <c r="E1474" s="42"/>
      <c r="F1474" s="42"/>
      <c r="G1474" s="42"/>
      <c r="H1474" s="42"/>
      <c r="I1474" s="42"/>
      <c r="J1474" s="42"/>
      <c r="K1474" s="42"/>
      <c r="L1474" s="42"/>
    </row>
    <row r="1475" spans="3:12">
      <c r="C1475" s="151"/>
      <c r="D1475" s="19"/>
      <c r="E1475" s="42"/>
      <c r="F1475" s="42"/>
      <c r="G1475" s="42"/>
      <c r="H1475" s="42"/>
      <c r="I1475" s="42"/>
      <c r="J1475" s="42"/>
      <c r="K1475" s="42"/>
      <c r="L1475" s="42"/>
    </row>
    <row r="1476" spans="3:12">
      <c r="C1476" s="151"/>
      <c r="D1476" s="19"/>
      <c r="E1476" s="42"/>
      <c r="F1476" s="42"/>
      <c r="G1476" s="42"/>
      <c r="H1476" s="42"/>
      <c r="I1476" s="42"/>
      <c r="J1476" s="42"/>
      <c r="K1476" s="42"/>
      <c r="L1476" s="42"/>
    </row>
    <row r="1477" spans="3:12">
      <c r="C1477" s="151"/>
      <c r="D1477" s="19"/>
      <c r="E1477" s="42"/>
      <c r="F1477" s="42"/>
      <c r="G1477" s="42"/>
      <c r="H1477" s="42"/>
      <c r="I1477" s="42"/>
      <c r="J1477" s="42"/>
      <c r="K1477" s="42"/>
      <c r="L1477" s="42"/>
    </row>
    <row r="1478" spans="3:12">
      <c r="C1478" s="151"/>
      <c r="D1478" s="19"/>
      <c r="E1478" s="42"/>
      <c r="F1478" s="42"/>
      <c r="G1478" s="42"/>
      <c r="H1478" s="42"/>
      <c r="I1478" s="42"/>
      <c r="J1478" s="42"/>
      <c r="K1478" s="42"/>
      <c r="L1478" s="42"/>
    </row>
    <row r="1479" spans="3:12">
      <c r="C1479" s="151"/>
      <c r="D1479" s="19"/>
      <c r="E1479" s="42"/>
      <c r="F1479" s="42"/>
      <c r="G1479" s="42"/>
      <c r="H1479" s="42"/>
      <c r="I1479" s="42"/>
      <c r="J1479" s="42"/>
      <c r="K1479" s="42"/>
      <c r="L1479" s="42"/>
    </row>
    <row r="1480" spans="3:12">
      <c r="C1480" s="151"/>
      <c r="D1480" s="19"/>
      <c r="E1480" s="42"/>
      <c r="F1480" s="42"/>
      <c r="G1480" s="42"/>
      <c r="H1480" s="42"/>
      <c r="I1480" s="42"/>
      <c r="J1480" s="42"/>
      <c r="K1480" s="42"/>
      <c r="L1480" s="42"/>
    </row>
    <row r="1481" spans="3:12">
      <c r="C1481" s="151"/>
      <c r="D1481" s="19"/>
      <c r="E1481" s="42"/>
      <c r="F1481" s="42"/>
      <c r="G1481" s="42"/>
      <c r="H1481" s="42"/>
      <c r="I1481" s="42"/>
      <c r="J1481" s="42"/>
      <c r="K1481" s="42"/>
      <c r="L1481" s="42"/>
    </row>
    <row r="1482" spans="3:12">
      <c r="C1482" s="151"/>
      <c r="D1482" s="19"/>
      <c r="E1482" s="42"/>
      <c r="F1482" s="42"/>
      <c r="G1482" s="42"/>
      <c r="H1482" s="42"/>
      <c r="I1482" s="42"/>
      <c r="J1482" s="42"/>
      <c r="K1482" s="42"/>
      <c r="L1482" s="42"/>
    </row>
    <row r="1483" spans="3:12">
      <c r="C1483" s="151"/>
      <c r="D1483" s="19"/>
      <c r="E1483" s="42"/>
      <c r="F1483" s="42"/>
      <c r="G1483" s="42"/>
      <c r="H1483" s="42"/>
      <c r="I1483" s="42"/>
      <c r="J1483" s="42"/>
      <c r="K1483" s="42"/>
      <c r="L1483" s="42"/>
    </row>
    <row r="1484" spans="3:12">
      <c r="C1484" s="151"/>
      <c r="D1484" s="19"/>
      <c r="E1484" s="42"/>
      <c r="F1484" s="42"/>
      <c r="G1484" s="42"/>
      <c r="H1484" s="42"/>
      <c r="I1484" s="42"/>
      <c r="J1484" s="42"/>
      <c r="K1484" s="42"/>
      <c r="L1484" s="42"/>
    </row>
    <row r="1485" spans="3:12">
      <c r="C1485" s="151"/>
      <c r="D1485" s="19"/>
      <c r="E1485" s="42"/>
      <c r="F1485" s="42"/>
      <c r="G1485" s="42"/>
      <c r="H1485" s="42"/>
      <c r="I1485" s="42"/>
      <c r="J1485" s="42"/>
      <c r="K1485" s="42"/>
      <c r="L1485" s="42"/>
    </row>
    <row r="1486" spans="3:12">
      <c r="C1486" s="151"/>
      <c r="D1486" s="19"/>
      <c r="E1486" s="42"/>
      <c r="F1486" s="42"/>
      <c r="G1486" s="42"/>
      <c r="H1486" s="42"/>
      <c r="I1486" s="42"/>
      <c r="J1486" s="42"/>
      <c r="K1486" s="42"/>
      <c r="L1486" s="42"/>
    </row>
    <row r="1487" spans="3:12">
      <c r="C1487" s="151"/>
      <c r="D1487" s="19"/>
      <c r="E1487" s="42"/>
      <c r="F1487" s="42"/>
      <c r="G1487" s="42"/>
      <c r="H1487" s="42"/>
      <c r="I1487" s="42"/>
      <c r="J1487" s="42"/>
      <c r="K1487" s="42"/>
      <c r="L1487" s="42"/>
    </row>
    <row r="1488" spans="3:12">
      <c r="C1488" s="151"/>
      <c r="D1488" s="19"/>
      <c r="E1488" s="42"/>
      <c r="F1488" s="42"/>
      <c r="G1488" s="42"/>
      <c r="H1488" s="42"/>
      <c r="I1488" s="42"/>
      <c r="J1488" s="42"/>
      <c r="K1488" s="42"/>
      <c r="L1488" s="42"/>
    </row>
    <row r="1489" spans="3:12">
      <c r="C1489" s="151"/>
      <c r="D1489" s="19"/>
      <c r="E1489" s="42"/>
      <c r="F1489" s="42"/>
      <c r="G1489" s="42"/>
      <c r="H1489" s="42"/>
      <c r="I1489" s="42"/>
      <c r="J1489" s="42"/>
      <c r="K1489" s="42"/>
      <c r="L1489" s="42"/>
    </row>
    <row r="1490" spans="3:12">
      <c r="C1490" s="151"/>
      <c r="D1490" s="19"/>
      <c r="E1490" s="42"/>
      <c r="F1490" s="42"/>
      <c r="G1490" s="42"/>
      <c r="H1490" s="42"/>
      <c r="I1490" s="42"/>
      <c r="J1490" s="42"/>
      <c r="K1490" s="42"/>
      <c r="L1490" s="42"/>
    </row>
    <row r="1491" spans="3:12">
      <c r="C1491" s="151"/>
      <c r="D1491" s="19"/>
      <c r="E1491" s="42"/>
      <c r="F1491" s="42"/>
      <c r="G1491" s="42"/>
      <c r="H1491" s="42"/>
      <c r="I1491" s="42"/>
      <c r="J1491" s="42"/>
      <c r="K1491" s="42"/>
      <c r="L1491" s="42"/>
    </row>
    <row r="1492" spans="3:12">
      <c r="C1492" s="151"/>
      <c r="D1492" s="19"/>
      <c r="E1492" s="42"/>
      <c r="F1492" s="42"/>
      <c r="G1492" s="42"/>
      <c r="H1492" s="42"/>
      <c r="I1492" s="42"/>
      <c r="J1492" s="42"/>
      <c r="K1492" s="42"/>
      <c r="L1492" s="42"/>
    </row>
    <row r="1493" spans="3:12">
      <c r="C1493" s="151"/>
      <c r="D1493" s="19"/>
      <c r="E1493" s="42"/>
      <c r="F1493" s="42"/>
      <c r="G1493" s="42"/>
      <c r="H1493" s="42"/>
      <c r="I1493" s="42"/>
      <c r="J1493" s="42"/>
      <c r="K1493" s="42"/>
      <c r="L1493" s="42"/>
    </row>
    <row r="1494" spans="3:12">
      <c r="C1494" s="151"/>
      <c r="D1494" s="19"/>
      <c r="E1494" s="42"/>
      <c r="F1494" s="42"/>
      <c r="G1494" s="42"/>
      <c r="H1494" s="42"/>
      <c r="I1494" s="42"/>
      <c r="J1494" s="42"/>
      <c r="K1494" s="42"/>
      <c r="L1494" s="42"/>
    </row>
    <row r="1495" spans="3:12">
      <c r="C1495" s="151"/>
      <c r="D1495" s="19"/>
      <c r="E1495" s="42"/>
      <c r="F1495" s="42"/>
      <c r="G1495" s="42"/>
      <c r="H1495" s="42"/>
      <c r="I1495" s="42"/>
      <c r="J1495" s="42"/>
      <c r="K1495" s="42"/>
      <c r="L1495" s="42"/>
    </row>
    <row r="1496" spans="3:12">
      <c r="C1496" s="151"/>
      <c r="D1496" s="19"/>
      <c r="E1496" s="42"/>
      <c r="F1496" s="42"/>
      <c r="G1496" s="42"/>
      <c r="H1496" s="42"/>
      <c r="I1496" s="42"/>
      <c r="J1496" s="42"/>
      <c r="K1496" s="42"/>
      <c r="L1496" s="42"/>
    </row>
    <row r="1497" spans="3:12">
      <c r="C1497" s="151"/>
      <c r="D1497" s="19"/>
      <c r="E1497" s="42"/>
      <c r="F1497" s="42"/>
      <c r="G1497" s="42"/>
      <c r="H1497" s="42"/>
      <c r="I1497" s="42"/>
      <c r="J1497" s="42"/>
      <c r="K1497" s="42"/>
      <c r="L1497" s="42"/>
    </row>
    <row r="1498" spans="3:12">
      <c r="C1498" s="151"/>
      <c r="D1498" s="19"/>
      <c r="E1498" s="42"/>
      <c r="F1498" s="42"/>
      <c r="G1498" s="42"/>
      <c r="H1498" s="42"/>
      <c r="I1498" s="42"/>
      <c r="J1498" s="42"/>
      <c r="K1498" s="42"/>
      <c r="L1498" s="42"/>
    </row>
    <row r="1499" spans="3:12">
      <c r="C1499" s="151"/>
      <c r="D1499" s="19"/>
      <c r="E1499" s="42"/>
      <c r="F1499" s="42"/>
      <c r="G1499" s="42"/>
      <c r="H1499" s="42"/>
      <c r="I1499" s="42"/>
      <c r="J1499" s="42"/>
      <c r="K1499" s="42"/>
      <c r="L1499" s="42"/>
    </row>
    <row r="1500" spans="3:12">
      <c r="C1500" s="151"/>
      <c r="D1500" s="19"/>
      <c r="E1500" s="42"/>
      <c r="F1500" s="42"/>
      <c r="G1500" s="42"/>
      <c r="H1500" s="42"/>
      <c r="I1500" s="42"/>
      <c r="J1500" s="42"/>
      <c r="K1500" s="42"/>
      <c r="L1500" s="42"/>
    </row>
    <row r="1501" spans="3:12">
      <c r="C1501" s="151"/>
      <c r="D1501" s="19"/>
      <c r="E1501" s="42"/>
      <c r="F1501" s="42"/>
      <c r="G1501" s="42"/>
      <c r="H1501" s="42"/>
      <c r="I1501" s="42"/>
      <c r="J1501" s="42"/>
      <c r="K1501" s="42"/>
      <c r="L1501" s="42"/>
    </row>
    <row r="1502" spans="3:12">
      <c r="C1502" s="151"/>
      <c r="D1502" s="19"/>
      <c r="E1502" s="42"/>
      <c r="F1502" s="42"/>
      <c r="G1502" s="42"/>
      <c r="H1502" s="42"/>
      <c r="I1502" s="42"/>
      <c r="J1502" s="42"/>
      <c r="K1502" s="42"/>
      <c r="L1502" s="42"/>
    </row>
    <row r="1503" spans="3:12">
      <c r="C1503" s="151"/>
      <c r="D1503" s="19"/>
      <c r="E1503" s="42"/>
      <c r="F1503" s="42"/>
      <c r="G1503" s="42"/>
      <c r="H1503" s="42"/>
      <c r="I1503" s="42"/>
      <c r="J1503" s="42"/>
      <c r="K1503" s="42"/>
      <c r="L1503" s="42"/>
    </row>
    <row r="1504" spans="3:12">
      <c r="C1504" s="151"/>
      <c r="D1504" s="19"/>
      <c r="E1504" s="42"/>
      <c r="F1504" s="42"/>
      <c r="G1504" s="42"/>
      <c r="H1504" s="42"/>
      <c r="I1504" s="42"/>
      <c r="J1504" s="42"/>
      <c r="K1504" s="42"/>
      <c r="L1504" s="42"/>
    </row>
    <row r="1505" spans="3:12">
      <c r="C1505" s="151"/>
      <c r="D1505" s="19"/>
      <c r="E1505" s="42"/>
      <c r="F1505" s="42"/>
      <c r="G1505" s="42"/>
      <c r="H1505" s="42"/>
      <c r="I1505" s="42"/>
      <c r="J1505" s="42"/>
      <c r="K1505" s="42"/>
      <c r="L1505" s="42"/>
    </row>
    <row r="1506" spans="3:12">
      <c r="C1506" s="151"/>
      <c r="D1506" s="19"/>
      <c r="E1506" s="42"/>
      <c r="F1506" s="42"/>
      <c r="G1506" s="42"/>
      <c r="H1506" s="42"/>
      <c r="I1506" s="42"/>
      <c r="J1506" s="42"/>
      <c r="K1506" s="42"/>
      <c r="L1506" s="42"/>
    </row>
    <row r="1507" spans="3:12">
      <c r="C1507" s="151"/>
      <c r="D1507" s="19"/>
      <c r="E1507" s="42"/>
      <c r="F1507" s="42"/>
      <c r="G1507" s="42"/>
      <c r="H1507" s="42"/>
      <c r="I1507" s="42"/>
      <c r="J1507" s="42"/>
      <c r="K1507" s="42"/>
      <c r="L1507" s="42"/>
    </row>
    <row r="1508" spans="3:12">
      <c r="C1508" s="151"/>
      <c r="D1508" s="19"/>
      <c r="E1508" s="42"/>
      <c r="F1508" s="42"/>
      <c r="G1508" s="42"/>
      <c r="H1508" s="42"/>
      <c r="I1508" s="42"/>
      <c r="J1508" s="42"/>
      <c r="K1508" s="42"/>
      <c r="L1508" s="42"/>
    </row>
    <row r="1509" spans="3:12">
      <c r="C1509" s="151"/>
      <c r="D1509" s="19"/>
      <c r="E1509" s="42"/>
      <c r="F1509" s="42"/>
      <c r="G1509" s="42"/>
      <c r="H1509" s="42"/>
      <c r="I1509" s="42"/>
      <c r="J1509" s="42"/>
      <c r="K1509" s="42"/>
      <c r="L1509" s="42"/>
    </row>
    <row r="1510" spans="3:12">
      <c r="C1510" s="151"/>
      <c r="D1510" s="19"/>
      <c r="E1510" s="42"/>
      <c r="F1510" s="42"/>
      <c r="G1510" s="42"/>
      <c r="H1510" s="42"/>
      <c r="I1510" s="42"/>
      <c r="J1510" s="42"/>
      <c r="K1510" s="42"/>
      <c r="L1510" s="42"/>
    </row>
    <row r="1511" spans="3:12">
      <c r="C1511" s="151"/>
      <c r="D1511" s="19"/>
      <c r="E1511" s="42"/>
      <c r="F1511" s="42"/>
      <c r="G1511" s="42"/>
      <c r="H1511" s="42"/>
      <c r="I1511" s="42"/>
      <c r="J1511" s="42"/>
      <c r="K1511" s="42"/>
      <c r="L1511" s="42"/>
    </row>
    <row r="1512" spans="3:12">
      <c r="C1512" s="151"/>
      <c r="D1512" s="19"/>
      <c r="E1512" s="42"/>
      <c r="F1512" s="42"/>
      <c r="G1512" s="42"/>
      <c r="H1512" s="42"/>
      <c r="I1512" s="42"/>
      <c r="J1512" s="42"/>
      <c r="K1512" s="42"/>
      <c r="L1512" s="42"/>
    </row>
    <row r="1513" spans="3:12">
      <c r="C1513" s="151"/>
      <c r="D1513" s="19"/>
      <c r="E1513" s="42"/>
      <c r="F1513" s="42"/>
      <c r="G1513" s="42"/>
      <c r="H1513" s="42"/>
      <c r="I1513" s="42"/>
      <c r="J1513" s="42"/>
      <c r="K1513" s="42"/>
      <c r="L1513" s="42"/>
    </row>
    <row r="1514" spans="3:12">
      <c r="C1514" s="151"/>
      <c r="D1514" s="19"/>
      <c r="E1514" s="42"/>
      <c r="F1514" s="42"/>
      <c r="G1514" s="42"/>
      <c r="H1514" s="42"/>
      <c r="I1514" s="42"/>
      <c r="J1514" s="42"/>
      <c r="K1514" s="42"/>
      <c r="L1514" s="42"/>
    </row>
    <row r="1515" spans="3:12">
      <c r="C1515" s="151"/>
      <c r="D1515" s="19"/>
      <c r="E1515" s="42"/>
      <c r="F1515" s="42"/>
      <c r="G1515" s="42"/>
      <c r="H1515" s="42"/>
      <c r="I1515" s="42"/>
      <c r="J1515" s="42"/>
      <c r="K1515" s="42"/>
      <c r="L1515" s="42"/>
    </row>
    <row r="1516" spans="3:12">
      <c r="C1516" s="151"/>
      <c r="D1516" s="19"/>
      <c r="E1516" s="42"/>
      <c r="F1516" s="42"/>
      <c r="G1516" s="42"/>
      <c r="H1516" s="42"/>
      <c r="I1516" s="42"/>
      <c r="J1516" s="42"/>
      <c r="K1516" s="42"/>
      <c r="L1516" s="42"/>
    </row>
    <row r="1517" spans="3:12">
      <c r="C1517" s="151"/>
      <c r="D1517" s="19"/>
      <c r="E1517" s="42"/>
      <c r="F1517" s="42"/>
      <c r="G1517" s="42"/>
      <c r="H1517" s="42"/>
      <c r="I1517" s="42"/>
      <c r="J1517" s="42"/>
      <c r="K1517" s="42"/>
      <c r="L1517" s="42"/>
    </row>
    <row r="1518" spans="3:12">
      <c r="C1518" s="151"/>
      <c r="D1518" s="19"/>
      <c r="E1518" s="42"/>
      <c r="F1518" s="42"/>
      <c r="G1518" s="42"/>
      <c r="H1518" s="42"/>
      <c r="I1518" s="42"/>
      <c r="J1518" s="42"/>
      <c r="K1518" s="42"/>
      <c r="L1518" s="42"/>
    </row>
    <row r="1519" spans="3:12">
      <c r="C1519" s="151"/>
      <c r="D1519" s="19"/>
      <c r="E1519" s="42"/>
      <c r="F1519" s="42"/>
      <c r="G1519" s="42"/>
      <c r="H1519" s="42"/>
      <c r="I1519" s="42"/>
      <c r="J1519" s="42"/>
      <c r="K1519" s="42"/>
      <c r="L1519" s="42"/>
    </row>
    <row r="1520" spans="3:12">
      <c r="C1520" s="151"/>
      <c r="D1520" s="19"/>
      <c r="E1520" s="42"/>
      <c r="F1520" s="42"/>
      <c r="G1520" s="42"/>
      <c r="H1520" s="42"/>
      <c r="I1520" s="42"/>
      <c r="J1520" s="42"/>
      <c r="K1520" s="42"/>
      <c r="L1520" s="42"/>
    </row>
    <row r="1521" spans="3:12">
      <c r="C1521" s="151"/>
      <c r="D1521" s="19"/>
      <c r="E1521" s="42"/>
      <c r="F1521" s="42"/>
      <c r="G1521" s="42"/>
      <c r="H1521" s="42"/>
      <c r="I1521" s="42"/>
      <c r="J1521" s="42"/>
      <c r="K1521" s="42"/>
      <c r="L1521" s="42"/>
    </row>
    <row r="1522" spans="3:12">
      <c r="C1522" s="151"/>
      <c r="D1522" s="19"/>
      <c r="E1522" s="42"/>
      <c r="F1522" s="42"/>
      <c r="G1522" s="42"/>
      <c r="H1522" s="42"/>
      <c r="I1522" s="42"/>
      <c r="J1522" s="42"/>
      <c r="K1522" s="42"/>
      <c r="L1522" s="42"/>
    </row>
    <row r="1523" spans="3:12">
      <c r="C1523" s="151"/>
      <c r="D1523" s="19"/>
      <c r="E1523" s="42"/>
      <c r="F1523" s="42"/>
      <c r="G1523" s="42"/>
      <c r="H1523" s="42"/>
      <c r="I1523" s="42"/>
      <c r="J1523" s="42"/>
      <c r="K1523" s="42"/>
      <c r="L1523" s="42"/>
    </row>
    <row r="1524" spans="3:12">
      <c r="C1524" s="151"/>
      <c r="D1524" s="19"/>
      <c r="E1524" s="42"/>
      <c r="F1524" s="42"/>
      <c r="G1524" s="42"/>
      <c r="H1524" s="42"/>
      <c r="I1524" s="42"/>
      <c r="J1524" s="42"/>
      <c r="K1524" s="42"/>
      <c r="L1524" s="42"/>
    </row>
    <row r="1525" spans="3:12">
      <c r="C1525" s="151"/>
      <c r="D1525" s="19"/>
      <c r="E1525" s="42"/>
      <c r="F1525" s="42"/>
      <c r="G1525" s="42"/>
      <c r="H1525" s="42"/>
      <c r="I1525" s="42"/>
      <c r="J1525" s="42"/>
      <c r="K1525" s="42"/>
      <c r="L1525" s="42"/>
    </row>
    <row r="1526" spans="3:12">
      <c r="C1526" s="151"/>
      <c r="D1526" s="19"/>
      <c r="E1526" s="42"/>
      <c r="F1526" s="42"/>
      <c r="G1526" s="42"/>
      <c r="H1526" s="42"/>
      <c r="I1526" s="42"/>
      <c r="J1526" s="42"/>
      <c r="K1526" s="42"/>
      <c r="L1526" s="42"/>
    </row>
    <row r="1527" spans="3:12">
      <c r="C1527" s="151"/>
      <c r="D1527" s="19"/>
      <c r="E1527" s="42"/>
      <c r="F1527" s="42"/>
      <c r="G1527" s="42"/>
      <c r="H1527" s="42"/>
      <c r="I1527" s="42"/>
      <c r="J1527" s="42"/>
      <c r="K1527" s="42"/>
      <c r="L1527" s="42"/>
    </row>
    <row r="1528" spans="3:12">
      <c r="C1528" s="151"/>
      <c r="D1528" s="19"/>
      <c r="E1528" s="42"/>
      <c r="F1528" s="42"/>
      <c r="G1528" s="42"/>
      <c r="H1528" s="42"/>
      <c r="I1528" s="42"/>
      <c r="J1528" s="42"/>
      <c r="K1528" s="42"/>
      <c r="L1528" s="42"/>
    </row>
    <row r="1529" spans="3:12">
      <c r="C1529" s="151"/>
      <c r="D1529" s="19"/>
      <c r="E1529" s="42"/>
      <c r="F1529" s="42"/>
      <c r="G1529" s="42"/>
      <c r="H1529" s="42"/>
      <c r="I1529" s="42"/>
      <c r="J1529" s="42"/>
      <c r="K1529" s="42"/>
      <c r="L1529" s="42"/>
    </row>
    <row r="1530" spans="3:12">
      <c r="C1530" s="151"/>
      <c r="D1530" s="19"/>
      <c r="E1530" s="42"/>
      <c r="F1530" s="42"/>
      <c r="G1530" s="42"/>
      <c r="H1530" s="42"/>
      <c r="I1530" s="42"/>
      <c r="J1530" s="42"/>
      <c r="K1530" s="42"/>
      <c r="L1530" s="42"/>
    </row>
    <row r="1531" spans="3:12">
      <c r="C1531" s="151"/>
      <c r="D1531" s="19"/>
      <c r="E1531" s="42"/>
      <c r="F1531" s="42"/>
      <c r="G1531" s="42"/>
      <c r="H1531" s="42"/>
      <c r="I1531" s="42"/>
      <c r="J1531" s="42"/>
      <c r="K1531" s="42"/>
      <c r="L1531" s="42"/>
    </row>
    <row r="1532" spans="3:12">
      <c r="C1532" s="151"/>
      <c r="D1532" s="19"/>
      <c r="E1532" s="42"/>
      <c r="F1532" s="42"/>
      <c r="G1532" s="42"/>
      <c r="H1532" s="42"/>
      <c r="I1532" s="42"/>
      <c r="J1532" s="42"/>
      <c r="K1532" s="42"/>
      <c r="L1532" s="42"/>
    </row>
    <row r="1533" spans="3:12">
      <c r="C1533" s="151"/>
      <c r="D1533" s="19"/>
      <c r="E1533" s="42"/>
      <c r="F1533" s="42"/>
      <c r="G1533" s="42"/>
      <c r="H1533" s="42"/>
      <c r="I1533" s="42"/>
      <c r="J1533" s="42"/>
      <c r="K1533" s="42"/>
      <c r="L1533" s="42"/>
    </row>
    <row r="1534" spans="3:12">
      <c r="C1534" s="151"/>
      <c r="D1534" s="19"/>
      <c r="E1534" s="42"/>
      <c r="F1534" s="42"/>
      <c r="G1534" s="42"/>
      <c r="H1534" s="42"/>
      <c r="I1534" s="42"/>
      <c r="J1534" s="42"/>
      <c r="K1534" s="42"/>
      <c r="L1534" s="42"/>
    </row>
    <row r="1535" spans="3:12">
      <c r="C1535" s="151"/>
      <c r="D1535" s="19"/>
      <c r="E1535" s="42"/>
      <c r="F1535" s="42"/>
      <c r="G1535" s="42"/>
      <c r="H1535" s="42"/>
      <c r="I1535" s="42"/>
      <c r="J1535" s="42"/>
      <c r="K1535" s="42"/>
      <c r="L1535" s="42"/>
    </row>
    <row r="1536" spans="3:12">
      <c r="C1536" s="151"/>
      <c r="D1536" s="19"/>
      <c r="E1536" s="42"/>
      <c r="F1536" s="42"/>
      <c r="G1536" s="42"/>
      <c r="H1536" s="42"/>
      <c r="I1536" s="42"/>
      <c r="J1536" s="42"/>
      <c r="K1536" s="42"/>
      <c r="L1536" s="42"/>
    </row>
    <row r="1537" spans="3:12">
      <c r="C1537" s="151"/>
      <c r="D1537" s="19"/>
      <c r="E1537" s="42"/>
      <c r="F1537" s="42"/>
      <c r="G1537" s="42"/>
      <c r="H1537" s="42"/>
      <c r="I1537" s="42"/>
      <c r="J1537" s="42"/>
      <c r="K1537" s="42"/>
      <c r="L1537" s="42"/>
    </row>
    <row r="1538" spans="3:12">
      <c r="C1538" s="151"/>
      <c r="D1538" s="19"/>
      <c r="E1538" s="42"/>
      <c r="F1538" s="42"/>
      <c r="G1538" s="42"/>
      <c r="H1538" s="42"/>
      <c r="I1538" s="42"/>
      <c r="J1538" s="42"/>
      <c r="K1538" s="42"/>
      <c r="L1538" s="42"/>
    </row>
    <row r="1539" spans="3:12">
      <c r="C1539" s="151"/>
      <c r="D1539" s="19"/>
      <c r="E1539" s="42"/>
      <c r="F1539" s="42"/>
      <c r="G1539" s="42"/>
      <c r="H1539" s="42"/>
      <c r="I1539" s="42"/>
      <c r="J1539" s="42"/>
      <c r="K1539" s="42"/>
      <c r="L1539" s="42"/>
    </row>
    <row r="1540" spans="3:12">
      <c r="C1540" s="151"/>
      <c r="D1540" s="19"/>
      <c r="E1540" s="42"/>
      <c r="F1540" s="42"/>
      <c r="G1540" s="42"/>
      <c r="H1540" s="42"/>
      <c r="I1540" s="42"/>
      <c r="J1540" s="42"/>
      <c r="K1540" s="42"/>
      <c r="L1540" s="42"/>
    </row>
    <row r="1541" spans="3:12">
      <c r="C1541" s="151"/>
      <c r="D1541" s="19"/>
      <c r="E1541" s="42"/>
      <c r="F1541" s="42"/>
      <c r="G1541" s="42"/>
      <c r="H1541" s="42"/>
      <c r="I1541" s="42"/>
      <c r="J1541" s="42"/>
      <c r="K1541" s="42"/>
      <c r="L1541" s="42"/>
    </row>
    <row r="1542" spans="3:12">
      <c r="C1542" s="151"/>
      <c r="D1542" s="19"/>
      <c r="E1542" s="42"/>
      <c r="F1542" s="42"/>
      <c r="G1542" s="42"/>
      <c r="H1542" s="42"/>
      <c r="I1542" s="42"/>
      <c r="J1542" s="42"/>
      <c r="K1542" s="42"/>
      <c r="L1542" s="42"/>
    </row>
    <row r="1543" spans="3:12">
      <c r="C1543" s="151"/>
      <c r="D1543" s="19"/>
      <c r="E1543" s="42"/>
      <c r="F1543" s="42"/>
      <c r="G1543" s="42"/>
      <c r="H1543" s="42"/>
      <c r="I1543" s="42"/>
      <c r="J1543" s="42"/>
      <c r="K1543" s="42"/>
      <c r="L1543" s="42"/>
    </row>
    <row r="1544" spans="3:12">
      <c r="C1544" s="151"/>
      <c r="D1544" s="19"/>
      <c r="E1544" s="42"/>
      <c r="F1544" s="42"/>
      <c r="G1544" s="42"/>
      <c r="H1544" s="42"/>
      <c r="I1544" s="42"/>
      <c r="J1544" s="42"/>
      <c r="K1544" s="42"/>
      <c r="L1544" s="42"/>
    </row>
    <row r="1545" spans="3:12">
      <c r="C1545" s="151"/>
      <c r="D1545" s="19"/>
      <c r="E1545" s="42"/>
      <c r="F1545" s="42"/>
      <c r="G1545" s="42"/>
      <c r="H1545" s="42"/>
      <c r="I1545" s="42"/>
      <c r="J1545" s="42"/>
      <c r="K1545" s="42"/>
      <c r="L1545" s="42"/>
    </row>
    <row r="1546" spans="3:12">
      <c r="C1546" s="151"/>
      <c r="D1546" s="19"/>
      <c r="E1546" s="42"/>
      <c r="F1546" s="42"/>
      <c r="G1546" s="42"/>
      <c r="H1546" s="42"/>
      <c r="I1546" s="42"/>
      <c r="J1546" s="42"/>
      <c r="K1546" s="42"/>
      <c r="L1546" s="42"/>
    </row>
    <row r="1547" spans="3:12">
      <c r="C1547" s="151"/>
      <c r="D1547" s="19"/>
      <c r="E1547" s="42"/>
      <c r="F1547" s="42"/>
      <c r="G1547" s="42"/>
      <c r="H1547" s="42"/>
      <c r="I1547" s="42"/>
      <c r="J1547" s="42"/>
      <c r="K1547" s="42"/>
      <c r="L1547" s="42"/>
    </row>
    <row r="1548" spans="3:12">
      <c r="C1548" s="151"/>
      <c r="D1548" s="19"/>
      <c r="E1548" s="42"/>
      <c r="F1548" s="42"/>
      <c r="G1548" s="42"/>
      <c r="H1548" s="42"/>
      <c r="I1548" s="42"/>
      <c r="J1548" s="42"/>
      <c r="K1548" s="42"/>
      <c r="L1548" s="42"/>
    </row>
    <row r="1549" spans="3:12">
      <c r="C1549" s="151"/>
      <c r="D1549" s="19"/>
      <c r="E1549" s="42"/>
      <c r="F1549" s="42"/>
      <c r="G1549" s="42"/>
      <c r="H1549" s="42"/>
      <c r="I1549" s="42"/>
      <c r="J1549" s="42"/>
      <c r="K1549" s="42"/>
      <c r="L1549" s="42"/>
    </row>
    <row r="1550" spans="3:12">
      <c r="C1550" s="151"/>
      <c r="D1550" s="19"/>
      <c r="E1550" s="42"/>
      <c r="F1550" s="42"/>
      <c r="G1550" s="42"/>
      <c r="H1550" s="42"/>
      <c r="I1550" s="42"/>
      <c r="J1550" s="42"/>
      <c r="K1550" s="42"/>
      <c r="L1550" s="42"/>
    </row>
    <row r="1551" spans="3:12">
      <c r="C1551" s="151"/>
      <c r="D1551" s="19"/>
      <c r="E1551" s="42"/>
      <c r="F1551" s="42"/>
      <c r="G1551" s="42"/>
      <c r="H1551" s="42"/>
      <c r="I1551" s="42"/>
      <c r="J1551" s="42"/>
      <c r="K1551" s="42"/>
      <c r="L1551" s="42"/>
    </row>
    <row r="1552" spans="3:12">
      <c r="C1552" s="151"/>
      <c r="D1552" s="19"/>
      <c r="E1552" s="42"/>
      <c r="F1552" s="42"/>
      <c r="G1552" s="42"/>
      <c r="H1552" s="42"/>
      <c r="I1552" s="42"/>
      <c r="J1552" s="42"/>
      <c r="K1552" s="42"/>
      <c r="L1552" s="42"/>
    </row>
    <row r="1553" spans="3:12">
      <c r="C1553" s="151"/>
      <c r="D1553" s="19"/>
      <c r="E1553" s="42"/>
      <c r="F1553" s="42"/>
      <c r="G1553" s="42"/>
      <c r="H1553" s="42"/>
      <c r="I1553" s="42"/>
      <c r="J1553" s="42"/>
      <c r="K1553" s="42"/>
      <c r="L1553" s="42"/>
    </row>
    <row r="1554" spans="3:12">
      <c r="C1554" s="151"/>
      <c r="D1554" s="19"/>
      <c r="E1554" s="42"/>
      <c r="F1554" s="42"/>
      <c r="G1554" s="42"/>
      <c r="H1554" s="42"/>
      <c r="I1554" s="42"/>
      <c r="J1554" s="42"/>
      <c r="K1554" s="42"/>
      <c r="L1554" s="42"/>
    </row>
    <row r="1555" spans="3:12">
      <c r="C1555" s="151"/>
      <c r="D1555" s="19"/>
      <c r="E1555" s="42"/>
      <c r="F1555" s="42"/>
      <c r="G1555" s="42"/>
      <c r="H1555" s="42"/>
      <c r="I1555" s="42"/>
      <c r="J1555" s="42"/>
      <c r="K1555" s="42"/>
      <c r="L1555" s="42"/>
    </row>
    <row r="1556" spans="3:12">
      <c r="C1556" s="151"/>
      <c r="D1556" s="19"/>
      <c r="E1556" s="42"/>
      <c r="F1556" s="42"/>
      <c r="G1556" s="42"/>
      <c r="H1556" s="42"/>
      <c r="I1556" s="42"/>
      <c r="J1556" s="42"/>
      <c r="K1556" s="42"/>
      <c r="L1556" s="42"/>
    </row>
    <row r="1557" spans="3:12">
      <c r="C1557" s="151"/>
      <c r="D1557" s="19"/>
      <c r="E1557" s="42"/>
      <c r="F1557" s="42"/>
      <c r="G1557" s="42"/>
      <c r="H1557" s="42"/>
      <c r="I1557" s="42"/>
      <c r="J1557" s="42"/>
      <c r="K1557" s="42"/>
      <c r="L1557" s="42"/>
    </row>
    <row r="1558" spans="3:12">
      <c r="C1558" s="151"/>
      <c r="D1558" s="19"/>
      <c r="E1558" s="42"/>
      <c r="F1558" s="42"/>
      <c r="G1558" s="42"/>
      <c r="H1558" s="42"/>
      <c r="I1558" s="42"/>
      <c r="J1558" s="42"/>
      <c r="K1558" s="42"/>
      <c r="L1558" s="42"/>
    </row>
    <row r="1559" spans="3:12">
      <c r="C1559" s="151"/>
      <c r="D1559" s="19"/>
      <c r="E1559" s="42"/>
      <c r="F1559" s="42"/>
      <c r="G1559" s="42"/>
      <c r="H1559" s="42"/>
      <c r="I1559" s="42"/>
      <c r="J1559" s="42"/>
      <c r="K1559" s="42"/>
      <c r="L1559" s="42"/>
    </row>
    <row r="1560" spans="3:12">
      <c r="C1560" s="151"/>
      <c r="D1560" s="19"/>
      <c r="E1560" s="42"/>
      <c r="F1560" s="42"/>
      <c r="G1560" s="42"/>
      <c r="H1560" s="42"/>
      <c r="I1560" s="42"/>
      <c r="J1560" s="42"/>
      <c r="K1560" s="42"/>
      <c r="L1560" s="42"/>
    </row>
    <row r="1561" spans="3:12">
      <c r="C1561" s="151"/>
      <c r="D1561" s="19"/>
      <c r="E1561" s="42"/>
      <c r="F1561" s="42"/>
      <c r="G1561" s="42"/>
      <c r="H1561" s="42"/>
      <c r="I1561" s="42"/>
      <c r="J1561" s="42"/>
      <c r="K1561" s="42"/>
      <c r="L1561" s="42"/>
    </row>
    <row r="1562" spans="3:12">
      <c r="C1562" s="151"/>
      <c r="D1562" s="19"/>
      <c r="E1562" s="42"/>
      <c r="F1562" s="42"/>
      <c r="G1562" s="42"/>
      <c r="H1562" s="42"/>
      <c r="I1562" s="42"/>
      <c r="J1562" s="42"/>
      <c r="K1562" s="42"/>
      <c r="L1562" s="42"/>
    </row>
    <row r="1563" spans="3:12">
      <c r="C1563" s="151"/>
      <c r="D1563" s="19"/>
      <c r="E1563" s="42"/>
      <c r="F1563" s="42"/>
      <c r="G1563" s="42"/>
      <c r="H1563" s="42"/>
      <c r="I1563" s="42"/>
      <c r="J1563" s="42"/>
      <c r="K1563" s="42"/>
      <c r="L1563" s="42"/>
    </row>
    <row r="1564" spans="3:12">
      <c r="C1564" s="151"/>
      <c r="D1564" s="19"/>
      <c r="E1564" s="42"/>
      <c r="F1564" s="42"/>
      <c r="G1564" s="42"/>
      <c r="H1564" s="42"/>
      <c r="I1564" s="42"/>
      <c r="J1564" s="42"/>
      <c r="K1564" s="42"/>
      <c r="L1564" s="42"/>
    </row>
    <row r="1565" spans="3:12">
      <c r="C1565" s="151"/>
      <c r="D1565" s="19"/>
      <c r="E1565" s="42"/>
      <c r="F1565" s="42"/>
      <c r="G1565" s="42"/>
      <c r="H1565" s="42"/>
      <c r="I1565" s="42"/>
      <c r="J1565" s="42"/>
      <c r="K1565" s="42"/>
      <c r="L1565" s="42"/>
    </row>
    <row r="1566" spans="3:12">
      <c r="C1566" s="151"/>
      <c r="D1566" s="19"/>
      <c r="E1566" s="42"/>
      <c r="F1566" s="42"/>
      <c r="G1566" s="42"/>
      <c r="H1566" s="42"/>
      <c r="I1566" s="42"/>
      <c r="J1566" s="42"/>
      <c r="K1566" s="42"/>
      <c r="L1566" s="42"/>
    </row>
    <row r="1567" spans="3:12">
      <c r="C1567" s="151"/>
      <c r="D1567" s="19"/>
      <c r="E1567" s="42"/>
      <c r="F1567" s="42"/>
      <c r="G1567" s="42"/>
      <c r="H1567" s="42"/>
      <c r="I1567" s="42"/>
      <c r="J1567" s="42"/>
      <c r="K1567" s="42"/>
      <c r="L1567" s="42"/>
    </row>
    <row r="1568" spans="3:12">
      <c r="C1568" s="151"/>
      <c r="D1568" s="19"/>
      <c r="E1568" s="42"/>
      <c r="F1568" s="42"/>
      <c r="G1568" s="42"/>
      <c r="H1568" s="42"/>
      <c r="I1568" s="42"/>
      <c r="J1568" s="42"/>
      <c r="K1568" s="42"/>
      <c r="L1568" s="42"/>
    </row>
    <row r="1569" spans="3:12">
      <c r="C1569" s="151"/>
      <c r="D1569" s="19"/>
      <c r="E1569" s="42"/>
      <c r="F1569" s="42"/>
      <c r="G1569" s="42"/>
      <c r="H1569" s="42"/>
      <c r="I1569" s="42"/>
      <c r="J1569" s="42"/>
      <c r="K1569" s="42"/>
      <c r="L1569" s="42"/>
    </row>
    <row r="1570" spans="3:12">
      <c r="C1570" s="151"/>
      <c r="D1570" s="19"/>
      <c r="E1570" s="42"/>
      <c r="F1570" s="42"/>
      <c r="G1570" s="42"/>
      <c r="H1570" s="42"/>
      <c r="I1570" s="42"/>
      <c r="J1570" s="42"/>
      <c r="K1570" s="42"/>
      <c r="L1570" s="42"/>
    </row>
    <row r="1571" spans="3:12">
      <c r="C1571" s="151"/>
      <c r="D1571" s="19"/>
      <c r="E1571" s="42"/>
      <c r="F1571" s="42"/>
      <c r="G1571" s="42"/>
      <c r="H1571" s="42"/>
      <c r="I1571" s="42"/>
      <c r="J1571" s="42"/>
      <c r="K1571" s="42"/>
      <c r="L1571" s="42"/>
    </row>
    <row r="1572" spans="3:12">
      <c r="C1572" s="151"/>
      <c r="D1572" s="19"/>
      <c r="E1572" s="42"/>
      <c r="F1572" s="42"/>
      <c r="G1572" s="42"/>
      <c r="H1572" s="42"/>
      <c r="I1572" s="42"/>
      <c r="J1572" s="42"/>
      <c r="K1572" s="42"/>
      <c r="L1572" s="42"/>
    </row>
    <row r="1573" spans="3:12">
      <c r="C1573" s="151"/>
      <c r="D1573" s="19"/>
      <c r="E1573" s="42"/>
      <c r="F1573" s="42"/>
      <c r="G1573" s="42"/>
      <c r="H1573" s="42"/>
      <c r="I1573" s="42"/>
      <c r="J1573" s="42"/>
      <c r="K1573" s="42"/>
      <c r="L1573" s="42"/>
    </row>
    <row r="1574" spans="3:12">
      <c r="C1574" s="151"/>
      <c r="D1574" s="19"/>
      <c r="E1574" s="42"/>
      <c r="F1574" s="42"/>
      <c r="G1574" s="42"/>
      <c r="H1574" s="42"/>
      <c r="I1574" s="42"/>
      <c r="J1574" s="42"/>
      <c r="K1574" s="42"/>
      <c r="L1574" s="42"/>
    </row>
    <row r="1575" spans="3:12">
      <c r="C1575" s="151"/>
      <c r="D1575" s="19"/>
      <c r="E1575" s="42"/>
      <c r="F1575" s="42"/>
      <c r="G1575" s="42"/>
      <c r="H1575" s="42"/>
      <c r="I1575" s="42"/>
      <c r="J1575" s="42"/>
      <c r="K1575" s="42"/>
      <c r="L1575" s="42"/>
    </row>
    <row r="1576" spans="3:12">
      <c r="C1576" s="151"/>
      <c r="D1576" s="19"/>
      <c r="E1576" s="42"/>
      <c r="F1576" s="42"/>
      <c r="G1576" s="42"/>
      <c r="H1576" s="42"/>
      <c r="I1576" s="42"/>
      <c r="J1576" s="42"/>
      <c r="K1576" s="42"/>
      <c r="L1576" s="42"/>
    </row>
    <row r="1577" spans="3:12">
      <c r="C1577" s="151"/>
      <c r="D1577" s="19"/>
      <c r="E1577" s="42"/>
      <c r="F1577" s="42"/>
      <c r="G1577" s="42"/>
      <c r="H1577" s="42"/>
      <c r="I1577" s="42"/>
      <c r="J1577" s="42"/>
      <c r="K1577" s="42"/>
      <c r="L1577" s="42"/>
    </row>
    <row r="1578" spans="3:12">
      <c r="C1578" s="151"/>
      <c r="D1578" s="19"/>
      <c r="E1578" s="42"/>
      <c r="F1578" s="42"/>
      <c r="G1578" s="42"/>
      <c r="H1578" s="42"/>
      <c r="I1578" s="42"/>
      <c r="J1578" s="42"/>
      <c r="K1578" s="42"/>
      <c r="L1578" s="42"/>
    </row>
    <row r="1579" spans="3:12">
      <c r="C1579" s="151"/>
      <c r="D1579" s="19"/>
      <c r="E1579" s="42"/>
      <c r="F1579" s="42"/>
      <c r="G1579" s="42"/>
      <c r="H1579" s="42"/>
      <c r="I1579" s="42"/>
      <c r="J1579" s="42"/>
      <c r="K1579" s="42"/>
      <c r="L1579" s="42"/>
    </row>
    <row r="1580" spans="3:12">
      <c r="C1580" s="151"/>
      <c r="D1580" s="19"/>
      <c r="E1580" s="42"/>
      <c r="F1580" s="42"/>
      <c r="G1580" s="42"/>
      <c r="H1580" s="42"/>
      <c r="I1580" s="42"/>
      <c r="J1580" s="42"/>
      <c r="K1580" s="42"/>
      <c r="L1580" s="42"/>
    </row>
    <row r="1581" spans="3:12">
      <c r="C1581" s="151"/>
      <c r="D1581" s="19"/>
      <c r="E1581" s="42"/>
      <c r="F1581" s="42"/>
      <c r="G1581" s="42"/>
      <c r="H1581" s="42"/>
      <c r="I1581" s="42"/>
      <c r="J1581" s="42"/>
      <c r="K1581" s="42"/>
      <c r="L1581" s="42"/>
    </row>
    <row r="1582" spans="3:12">
      <c r="C1582" s="151"/>
      <c r="D1582" s="19"/>
      <c r="E1582" s="42"/>
      <c r="F1582" s="42"/>
      <c r="G1582" s="42"/>
      <c r="H1582" s="42"/>
      <c r="I1582" s="42"/>
      <c r="J1582" s="42"/>
      <c r="K1582" s="42"/>
      <c r="L1582" s="42"/>
    </row>
    <row r="1583" spans="3:12">
      <c r="C1583" s="151"/>
      <c r="D1583" s="19"/>
      <c r="E1583" s="42"/>
      <c r="F1583" s="42"/>
      <c r="G1583" s="42"/>
      <c r="H1583" s="42"/>
      <c r="I1583" s="42"/>
      <c r="J1583" s="42"/>
      <c r="K1583" s="42"/>
      <c r="L1583" s="42"/>
    </row>
    <row r="1584" spans="3:12">
      <c r="C1584" s="151"/>
      <c r="D1584" s="19"/>
      <c r="E1584" s="42"/>
      <c r="F1584" s="42"/>
      <c r="G1584" s="42"/>
      <c r="H1584" s="42"/>
      <c r="I1584" s="42"/>
      <c r="J1584" s="42"/>
      <c r="K1584" s="42"/>
      <c r="L1584" s="42"/>
    </row>
    <row r="1585" spans="3:12">
      <c r="C1585" s="151"/>
      <c r="D1585" s="19"/>
      <c r="E1585" s="42"/>
      <c r="F1585" s="42"/>
      <c r="G1585" s="42"/>
      <c r="H1585" s="42"/>
      <c r="I1585" s="42"/>
      <c r="J1585" s="42"/>
      <c r="K1585" s="42"/>
      <c r="L1585" s="42"/>
    </row>
    <row r="1586" spans="3:12">
      <c r="C1586" s="151"/>
      <c r="D1586" s="19"/>
      <c r="E1586" s="42"/>
      <c r="F1586" s="42"/>
      <c r="G1586" s="42"/>
      <c r="H1586" s="42"/>
      <c r="I1586" s="42"/>
      <c r="J1586" s="42"/>
      <c r="K1586" s="42"/>
      <c r="L1586" s="42"/>
    </row>
    <row r="1587" spans="3:12">
      <c r="C1587" s="151"/>
      <c r="D1587" s="19"/>
      <c r="E1587" s="42"/>
      <c r="F1587" s="42"/>
      <c r="G1587" s="42"/>
      <c r="H1587" s="42"/>
      <c r="I1587" s="42"/>
      <c r="J1587" s="42"/>
      <c r="K1587" s="42"/>
      <c r="L1587" s="42"/>
    </row>
    <row r="1588" spans="3:12">
      <c r="C1588" s="151"/>
      <c r="D1588" s="19"/>
      <c r="E1588" s="42"/>
      <c r="F1588" s="42"/>
      <c r="G1588" s="42"/>
      <c r="H1588" s="42"/>
      <c r="I1588" s="42"/>
      <c r="J1588" s="42"/>
      <c r="K1588" s="42"/>
      <c r="L1588" s="42"/>
    </row>
    <row r="1589" spans="3:12">
      <c r="C1589" s="151"/>
      <c r="D1589" s="19"/>
      <c r="E1589" s="42"/>
      <c r="F1589" s="42"/>
      <c r="G1589" s="42"/>
      <c r="H1589" s="42"/>
      <c r="I1589" s="42"/>
      <c r="J1589" s="42"/>
      <c r="K1589" s="42"/>
      <c r="L1589" s="42"/>
    </row>
    <row r="1590" spans="3:12">
      <c r="C1590" s="151"/>
      <c r="D1590" s="19"/>
      <c r="E1590" s="42"/>
      <c r="F1590" s="42"/>
      <c r="G1590" s="42"/>
      <c r="H1590" s="42"/>
      <c r="I1590" s="42"/>
      <c r="J1590" s="42"/>
      <c r="K1590" s="42"/>
      <c r="L1590" s="42"/>
    </row>
    <row r="1591" spans="3:12">
      <c r="C1591" s="151"/>
      <c r="D1591" s="19"/>
      <c r="E1591" s="42"/>
      <c r="F1591" s="42"/>
      <c r="G1591" s="42"/>
      <c r="H1591" s="42"/>
      <c r="I1591" s="42"/>
      <c r="J1591" s="42"/>
      <c r="K1591" s="42"/>
      <c r="L1591" s="42"/>
    </row>
    <row r="1592" spans="3:12">
      <c r="C1592" s="151"/>
      <c r="D1592" s="19"/>
      <c r="E1592" s="42"/>
      <c r="F1592" s="42"/>
      <c r="G1592" s="42"/>
      <c r="H1592" s="42"/>
      <c r="I1592" s="42"/>
      <c r="J1592" s="42"/>
      <c r="K1592" s="42"/>
      <c r="L1592" s="42"/>
    </row>
    <row r="1593" spans="3:12">
      <c r="C1593" s="151"/>
      <c r="D1593" s="19"/>
      <c r="E1593" s="42"/>
      <c r="F1593" s="42"/>
      <c r="G1593" s="42"/>
      <c r="H1593" s="42"/>
      <c r="I1593" s="42"/>
      <c r="J1593" s="42"/>
      <c r="K1593" s="42"/>
      <c r="L1593" s="42"/>
    </row>
    <row r="1594" spans="3:12">
      <c r="C1594" s="151"/>
      <c r="D1594" s="19"/>
      <c r="E1594" s="42"/>
      <c r="F1594" s="42"/>
      <c r="G1594" s="42"/>
      <c r="H1594" s="42"/>
      <c r="I1594" s="42"/>
      <c r="J1594" s="42"/>
      <c r="K1594" s="42"/>
      <c r="L1594" s="42"/>
    </row>
    <row r="1595" spans="3:12">
      <c r="C1595" s="151"/>
      <c r="D1595" s="19"/>
      <c r="E1595" s="42"/>
      <c r="F1595" s="42"/>
      <c r="G1595" s="42"/>
      <c r="H1595" s="42"/>
      <c r="I1595" s="42"/>
      <c r="J1595" s="42"/>
      <c r="K1595" s="42"/>
      <c r="L1595" s="42"/>
    </row>
    <row r="1596" spans="3:12">
      <c r="C1596" s="151"/>
      <c r="D1596" s="19"/>
      <c r="E1596" s="42"/>
      <c r="F1596" s="42"/>
      <c r="G1596" s="42"/>
      <c r="H1596" s="42"/>
      <c r="I1596" s="42"/>
      <c r="J1596" s="42"/>
      <c r="K1596" s="42"/>
      <c r="L1596" s="42"/>
    </row>
    <row r="1597" spans="3:12">
      <c r="C1597" s="151"/>
      <c r="D1597" s="19"/>
      <c r="E1597" s="42"/>
      <c r="F1597" s="42"/>
      <c r="G1597" s="42"/>
      <c r="H1597" s="42"/>
      <c r="I1597" s="42"/>
      <c r="J1597" s="42"/>
      <c r="K1597" s="42"/>
      <c r="L1597" s="42"/>
    </row>
    <row r="1598" spans="3:12">
      <c r="C1598" s="151"/>
      <c r="D1598" s="19"/>
      <c r="E1598" s="42"/>
      <c r="F1598" s="42"/>
      <c r="G1598" s="42"/>
      <c r="H1598" s="42"/>
      <c r="I1598" s="42"/>
      <c r="J1598" s="42"/>
      <c r="K1598" s="42"/>
      <c r="L1598" s="42"/>
    </row>
    <row r="1599" spans="3:12">
      <c r="C1599" s="151"/>
      <c r="D1599" s="19"/>
      <c r="E1599" s="42"/>
      <c r="F1599" s="42"/>
      <c r="G1599" s="42"/>
      <c r="H1599" s="42"/>
      <c r="I1599" s="42"/>
      <c r="J1599" s="42"/>
      <c r="K1599" s="42"/>
      <c r="L1599" s="42"/>
    </row>
    <row r="1600" spans="3:12">
      <c r="C1600" s="151"/>
      <c r="D1600" s="19"/>
      <c r="E1600" s="42"/>
      <c r="F1600" s="42"/>
      <c r="G1600" s="42"/>
      <c r="H1600" s="42"/>
      <c r="I1600" s="42"/>
      <c r="J1600" s="42"/>
      <c r="K1600" s="42"/>
      <c r="L1600" s="42"/>
    </row>
    <row r="1601" spans="3:12">
      <c r="C1601" s="151"/>
      <c r="D1601" s="19"/>
      <c r="E1601" s="42"/>
      <c r="F1601" s="42"/>
      <c r="G1601" s="42"/>
      <c r="H1601" s="42"/>
      <c r="I1601" s="42"/>
      <c r="J1601" s="42"/>
      <c r="K1601" s="42"/>
      <c r="L1601" s="42"/>
    </row>
    <row r="1602" spans="3:12">
      <c r="C1602" s="151"/>
      <c r="D1602" s="19"/>
      <c r="E1602" s="42"/>
      <c r="F1602" s="42"/>
      <c r="G1602" s="42"/>
      <c r="H1602" s="42"/>
      <c r="I1602" s="42"/>
      <c r="J1602" s="42"/>
      <c r="K1602" s="42"/>
      <c r="L1602" s="42"/>
    </row>
    <row r="1603" spans="3:12">
      <c r="C1603" s="151"/>
      <c r="D1603" s="19"/>
      <c r="E1603" s="42"/>
      <c r="F1603" s="42"/>
      <c r="G1603" s="42"/>
      <c r="H1603" s="42"/>
      <c r="I1603" s="42"/>
      <c r="J1603" s="42"/>
      <c r="K1603" s="42"/>
      <c r="L1603" s="42"/>
    </row>
    <row r="1604" spans="3:12">
      <c r="C1604" s="151"/>
      <c r="D1604" s="19"/>
      <c r="E1604" s="42"/>
      <c r="F1604" s="42"/>
      <c r="G1604" s="42"/>
      <c r="H1604" s="42"/>
      <c r="I1604" s="42"/>
      <c r="J1604" s="42"/>
      <c r="K1604" s="42"/>
      <c r="L1604" s="42"/>
    </row>
    <row r="1605" spans="3:12">
      <c r="C1605" s="151"/>
      <c r="D1605" s="19"/>
      <c r="E1605" s="42"/>
      <c r="F1605" s="42"/>
      <c r="G1605" s="42"/>
      <c r="H1605" s="42"/>
      <c r="I1605" s="42"/>
      <c r="J1605" s="42"/>
      <c r="K1605" s="42"/>
      <c r="L1605" s="42"/>
    </row>
    <row r="1606" spans="3:12">
      <c r="C1606" s="151"/>
      <c r="D1606" s="19"/>
      <c r="E1606" s="42"/>
      <c r="F1606" s="42"/>
      <c r="G1606" s="42"/>
      <c r="H1606" s="42"/>
      <c r="I1606" s="42"/>
      <c r="J1606" s="42"/>
      <c r="K1606" s="42"/>
      <c r="L1606" s="42"/>
    </row>
    <row r="1607" spans="3:12">
      <c r="C1607" s="151"/>
      <c r="D1607" s="19"/>
      <c r="E1607" s="42"/>
      <c r="F1607" s="42"/>
      <c r="G1607" s="42"/>
      <c r="H1607" s="42"/>
      <c r="I1607" s="42"/>
      <c r="J1607" s="42"/>
      <c r="K1607" s="42"/>
      <c r="L1607" s="42"/>
    </row>
    <row r="1608" spans="3:12">
      <c r="C1608" s="151"/>
      <c r="D1608" s="19"/>
      <c r="E1608" s="42"/>
      <c r="F1608" s="42"/>
      <c r="G1608" s="42"/>
      <c r="H1608" s="42"/>
      <c r="I1608" s="42"/>
      <c r="J1608" s="42"/>
      <c r="K1608" s="42"/>
      <c r="L1608" s="42"/>
    </row>
    <row r="1609" spans="3:12">
      <c r="C1609" s="151"/>
      <c r="D1609" s="19"/>
      <c r="E1609" s="42"/>
      <c r="F1609" s="42"/>
      <c r="G1609" s="42"/>
      <c r="H1609" s="42"/>
      <c r="I1609" s="42"/>
      <c r="J1609" s="42"/>
      <c r="K1609" s="42"/>
      <c r="L1609" s="42"/>
    </row>
    <row r="1610" spans="3:12">
      <c r="C1610" s="151"/>
      <c r="D1610" s="19"/>
      <c r="E1610" s="42"/>
      <c r="F1610" s="42"/>
      <c r="G1610" s="42"/>
      <c r="H1610" s="42"/>
      <c r="I1610" s="42"/>
      <c r="J1610" s="42"/>
      <c r="K1610" s="42"/>
      <c r="L1610" s="42"/>
    </row>
    <row r="1611" spans="3:12">
      <c r="C1611" s="151"/>
      <c r="D1611" s="19"/>
      <c r="E1611" s="42"/>
      <c r="F1611" s="42"/>
      <c r="G1611" s="42"/>
      <c r="H1611" s="42"/>
      <c r="I1611" s="42"/>
      <c r="J1611" s="42"/>
      <c r="K1611" s="42"/>
      <c r="L1611" s="42"/>
    </row>
    <row r="1612" spans="3:12">
      <c r="C1612" s="151"/>
      <c r="D1612" s="19"/>
      <c r="E1612" s="42"/>
      <c r="F1612" s="42"/>
      <c r="G1612" s="42"/>
      <c r="H1612" s="42"/>
      <c r="I1612" s="42"/>
      <c r="J1612" s="42"/>
      <c r="K1612" s="42"/>
      <c r="L1612" s="42"/>
    </row>
    <row r="1613" spans="3:12">
      <c r="C1613" s="151"/>
      <c r="D1613" s="19"/>
      <c r="E1613" s="42"/>
      <c r="F1613" s="42"/>
      <c r="G1613" s="42"/>
      <c r="H1613" s="42"/>
      <c r="I1613" s="42"/>
      <c r="J1613" s="42"/>
      <c r="K1613" s="42"/>
      <c r="L1613" s="42"/>
    </row>
    <row r="1614" spans="3:12">
      <c r="C1614" s="151"/>
      <c r="D1614" s="19"/>
      <c r="E1614" s="42"/>
      <c r="F1614" s="42"/>
      <c r="G1614" s="42"/>
      <c r="H1614" s="42"/>
      <c r="I1614" s="42"/>
      <c r="J1614" s="42"/>
      <c r="K1614" s="42"/>
      <c r="L1614" s="42"/>
    </row>
    <row r="1615" spans="3:12">
      <c r="C1615" s="151"/>
      <c r="D1615" s="19"/>
      <c r="E1615" s="42"/>
      <c r="F1615" s="42"/>
      <c r="G1615" s="42"/>
      <c r="H1615" s="42"/>
      <c r="I1615" s="42"/>
      <c r="J1615" s="42"/>
      <c r="K1615" s="42"/>
      <c r="L1615" s="42"/>
    </row>
    <row r="1616" spans="3:12">
      <c r="C1616" s="151"/>
      <c r="D1616" s="19"/>
      <c r="E1616" s="42"/>
      <c r="F1616" s="42"/>
      <c r="G1616" s="42"/>
      <c r="H1616" s="42"/>
      <c r="I1616" s="42"/>
      <c r="J1616" s="42"/>
      <c r="K1616" s="42"/>
      <c r="L1616" s="42"/>
    </row>
    <row r="1617" spans="3:12">
      <c r="C1617" s="151"/>
      <c r="D1617" s="19"/>
      <c r="E1617" s="42"/>
      <c r="F1617" s="42"/>
      <c r="G1617" s="42"/>
      <c r="H1617" s="42"/>
      <c r="I1617" s="42"/>
      <c r="J1617" s="42"/>
      <c r="K1617" s="42"/>
      <c r="L1617" s="42"/>
    </row>
    <row r="1618" spans="3:12">
      <c r="C1618" s="151"/>
      <c r="D1618" s="19"/>
      <c r="E1618" s="42"/>
      <c r="F1618" s="42"/>
      <c r="G1618" s="42"/>
      <c r="H1618" s="42"/>
      <c r="I1618" s="42"/>
      <c r="J1618" s="42"/>
      <c r="K1618" s="42"/>
      <c r="L1618" s="42"/>
    </row>
    <row r="1619" spans="3:12">
      <c r="C1619" s="151"/>
      <c r="D1619" s="19"/>
      <c r="E1619" s="42"/>
      <c r="F1619" s="42"/>
      <c r="G1619" s="42"/>
      <c r="H1619" s="42"/>
      <c r="I1619" s="42"/>
      <c r="J1619" s="42"/>
      <c r="K1619" s="42"/>
      <c r="L1619" s="42"/>
    </row>
    <row r="1620" spans="3:12">
      <c r="C1620" s="151"/>
      <c r="D1620" s="19"/>
      <c r="E1620" s="42"/>
      <c r="F1620" s="42"/>
      <c r="G1620" s="42"/>
      <c r="H1620" s="42"/>
      <c r="I1620" s="42"/>
      <c r="J1620" s="42"/>
      <c r="K1620" s="42"/>
      <c r="L1620" s="42"/>
    </row>
    <row r="1621" spans="3:12">
      <c r="C1621" s="151"/>
      <c r="D1621" s="19"/>
      <c r="E1621" s="42"/>
      <c r="F1621" s="42"/>
      <c r="G1621" s="42"/>
      <c r="H1621" s="42"/>
      <c r="I1621" s="42"/>
      <c r="J1621" s="42"/>
      <c r="K1621" s="42"/>
      <c r="L1621" s="42"/>
    </row>
    <row r="1622" spans="3:12">
      <c r="C1622" s="151"/>
      <c r="D1622" s="19"/>
      <c r="E1622" s="42"/>
      <c r="F1622" s="42"/>
      <c r="G1622" s="42"/>
      <c r="H1622" s="42"/>
      <c r="I1622" s="42"/>
      <c r="J1622" s="42"/>
      <c r="K1622" s="42"/>
      <c r="L1622" s="42"/>
    </row>
    <row r="1623" spans="3:12">
      <c r="C1623" s="151"/>
      <c r="D1623" s="19"/>
      <c r="E1623" s="42"/>
      <c r="F1623" s="42"/>
      <c r="G1623" s="42"/>
      <c r="H1623" s="42"/>
      <c r="I1623" s="42"/>
      <c r="J1623" s="42"/>
      <c r="K1623" s="42"/>
      <c r="L1623" s="42"/>
    </row>
    <row r="1624" spans="3:12">
      <c r="C1624" s="151"/>
      <c r="D1624" s="19"/>
      <c r="E1624" s="42"/>
      <c r="F1624" s="42"/>
      <c r="G1624" s="42"/>
      <c r="H1624" s="42"/>
      <c r="I1624" s="42"/>
      <c r="J1624" s="42"/>
      <c r="K1624" s="42"/>
      <c r="L1624" s="42"/>
    </row>
    <row r="1625" spans="3:12">
      <c r="C1625" s="151"/>
      <c r="D1625" s="19"/>
      <c r="E1625" s="42"/>
      <c r="F1625" s="42"/>
      <c r="G1625" s="42"/>
      <c r="H1625" s="42"/>
      <c r="I1625" s="42"/>
      <c r="J1625" s="42"/>
      <c r="K1625" s="42"/>
      <c r="L1625" s="42"/>
    </row>
    <row r="1626" spans="3:12">
      <c r="C1626" s="151"/>
      <c r="D1626" s="19"/>
      <c r="E1626" s="42"/>
      <c r="F1626" s="42"/>
      <c r="G1626" s="42"/>
      <c r="H1626" s="42"/>
      <c r="I1626" s="42"/>
      <c r="J1626" s="42"/>
      <c r="K1626" s="42"/>
      <c r="L1626" s="42"/>
    </row>
    <row r="1627" spans="3:12">
      <c r="C1627" s="151"/>
      <c r="D1627" s="19"/>
      <c r="E1627" s="42"/>
      <c r="F1627" s="42"/>
      <c r="G1627" s="42"/>
      <c r="H1627" s="42"/>
      <c r="I1627" s="42"/>
      <c r="J1627" s="42"/>
      <c r="K1627" s="42"/>
      <c r="L1627" s="42"/>
    </row>
    <row r="1628" spans="3:12">
      <c r="C1628" s="151"/>
      <c r="D1628" s="19"/>
      <c r="E1628" s="42"/>
      <c r="F1628" s="42"/>
      <c r="G1628" s="42"/>
      <c r="H1628" s="42"/>
      <c r="I1628" s="42"/>
      <c r="J1628" s="42"/>
      <c r="K1628" s="42"/>
      <c r="L1628" s="42"/>
    </row>
    <row r="1629" spans="3:12">
      <c r="C1629" s="151"/>
      <c r="D1629" s="19"/>
      <c r="E1629" s="42"/>
      <c r="F1629" s="42"/>
      <c r="G1629" s="42"/>
      <c r="H1629" s="42"/>
      <c r="I1629" s="42"/>
      <c r="J1629" s="42"/>
      <c r="K1629" s="42"/>
      <c r="L1629" s="42"/>
    </row>
    <row r="1630" spans="3:12">
      <c r="C1630" s="151"/>
      <c r="D1630" s="19"/>
      <c r="E1630" s="42"/>
      <c r="F1630" s="42"/>
      <c r="G1630" s="42"/>
      <c r="H1630" s="42"/>
      <c r="I1630" s="42"/>
      <c r="J1630" s="42"/>
      <c r="K1630" s="42"/>
      <c r="L1630" s="42"/>
    </row>
    <row r="1631" spans="3:12">
      <c r="C1631" s="151"/>
      <c r="D1631" s="19"/>
      <c r="E1631" s="42"/>
      <c r="F1631" s="42"/>
      <c r="G1631" s="42"/>
      <c r="H1631" s="42"/>
      <c r="I1631" s="42"/>
      <c r="J1631" s="42"/>
      <c r="K1631" s="42"/>
      <c r="L1631" s="42"/>
    </row>
    <row r="1632" spans="3:12">
      <c r="C1632" s="151"/>
      <c r="D1632" s="19"/>
      <c r="E1632" s="42"/>
      <c r="F1632" s="42"/>
      <c r="G1632" s="42"/>
      <c r="H1632" s="42"/>
      <c r="I1632" s="42"/>
      <c r="J1632" s="42"/>
      <c r="K1632" s="42"/>
      <c r="L1632" s="42"/>
    </row>
    <row r="1633" spans="3:12">
      <c r="C1633" s="151"/>
      <c r="D1633" s="19"/>
      <c r="E1633" s="42"/>
      <c r="F1633" s="42"/>
      <c r="G1633" s="42"/>
      <c r="H1633" s="42"/>
      <c r="I1633" s="42"/>
      <c r="J1633" s="42"/>
      <c r="K1633" s="42"/>
      <c r="L1633" s="42"/>
    </row>
    <row r="1634" spans="3:12">
      <c r="C1634" s="151"/>
      <c r="D1634" s="19"/>
      <c r="E1634" s="42"/>
      <c r="F1634" s="42"/>
      <c r="G1634" s="42"/>
      <c r="H1634" s="42"/>
      <c r="I1634" s="42"/>
      <c r="J1634" s="42"/>
      <c r="K1634" s="42"/>
      <c r="L1634" s="42"/>
    </row>
    <row r="1635" spans="3:12">
      <c r="C1635" s="151"/>
      <c r="D1635" s="19"/>
      <c r="E1635" s="42"/>
      <c r="F1635" s="42"/>
      <c r="G1635" s="42"/>
      <c r="H1635" s="42"/>
      <c r="I1635" s="42"/>
      <c r="J1635" s="42"/>
      <c r="K1635" s="42"/>
      <c r="L1635" s="42"/>
    </row>
    <row r="1636" spans="3:12">
      <c r="C1636" s="151"/>
      <c r="D1636" s="19"/>
      <c r="E1636" s="42"/>
      <c r="F1636" s="42"/>
      <c r="G1636" s="42"/>
      <c r="H1636" s="42"/>
      <c r="I1636" s="42"/>
      <c r="J1636" s="42"/>
      <c r="K1636" s="42"/>
      <c r="L1636" s="42"/>
    </row>
    <row r="1637" spans="3:12">
      <c r="C1637" s="151"/>
      <c r="D1637" s="19"/>
      <c r="E1637" s="42"/>
      <c r="F1637" s="42"/>
      <c r="G1637" s="42"/>
      <c r="H1637" s="42"/>
      <c r="I1637" s="42"/>
      <c r="J1637" s="42"/>
      <c r="K1637" s="42"/>
      <c r="L1637" s="42"/>
    </row>
    <row r="1638" spans="3:12">
      <c r="C1638" s="151"/>
      <c r="D1638" s="19"/>
      <c r="E1638" s="42"/>
      <c r="F1638" s="42"/>
      <c r="G1638" s="42"/>
      <c r="H1638" s="42"/>
      <c r="I1638" s="42"/>
      <c r="J1638" s="42"/>
      <c r="K1638" s="42"/>
      <c r="L1638" s="42"/>
    </row>
    <row r="1639" spans="3:12">
      <c r="C1639" s="151"/>
      <c r="D1639" s="19"/>
      <c r="E1639" s="42"/>
      <c r="F1639" s="42"/>
      <c r="G1639" s="42"/>
      <c r="H1639" s="42"/>
      <c r="I1639" s="42"/>
      <c r="J1639" s="42"/>
      <c r="K1639" s="42"/>
      <c r="L1639" s="42"/>
    </row>
    <row r="1640" spans="3:12">
      <c r="C1640" s="151"/>
      <c r="D1640" s="19"/>
      <c r="E1640" s="42"/>
      <c r="F1640" s="42"/>
      <c r="G1640" s="42"/>
      <c r="H1640" s="42"/>
      <c r="I1640" s="42"/>
      <c r="J1640" s="42"/>
      <c r="K1640" s="42"/>
      <c r="L1640" s="42"/>
    </row>
    <row r="1641" spans="3:12">
      <c r="C1641" s="151"/>
      <c r="D1641" s="19"/>
      <c r="E1641" s="42"/>
      <c r="F1641" s="42"/>
      <c r="G1641" s="42"/>
      <c r="H1641" s="42"/>
      <c r="I1641" s="42"/>
      <c r="J1641" s="42"/>
      <c r="K1641" s="42"/>
      <c r="L1641" s="42"/>
    </row>
    <row r="1642" spans="3:12">
      <c r="C1642" s="151"/>
      <c r="D1642" s="19"/>
      <c r="E1642" s="42"/>
      <c r="F1642" s="42"/>
      <c r="G1642" s="42"/>
      <c r="H1642" s="42"/>
      <c r="I1642" s="42"/>
      <c r="J1642" s="42"/>
      <c r="K1642" s="42"/>
      <c r="L1642" s="42"/>
    </row>
    <row r="1643" spans="3:12">
      <c r="C1643" s="151"/>
      <c r="D1643" s="19"/>
      <c r="E1643" s="42"/>
      <c r="F1643" s="42"/>
      <c r="G1643" s="42"/>
      <c r="H1643" s="42"/>
      <c r="I1643" s="42"/>
      <c r="J1643" s="42"/>
      <c r="K1643" s="42"/>
      <c r="L1643" s="42"/>
    </row>
    <row r="1644" spans="3:12">
      <c r="C1644" s="151"/>
      <c r="D1644" s="19"/>
      <c r="E1644" s="42"/>
      <c r="F1644" s="42"/>
      <c r="G1644" s="42"/>
      <c r="H1644" s="42"/>
      <c r="I1644" s="42"/>
      <c r="J1644" s="42"/>
      <c r="K1644" s="42"/>
      <c r="L1644" s="42"/>
    </row>
    <row r="1645" spans="3:12">
      <c r="C1645" s="151"/>
      <c r="D1645" s="19"/>
      <c r="E1645" s="42"/>
      <c r="F1645" s="42"/>
      <c r="G1645" s="42"/>
      <c r="H1645" s="42"/>
      <c r="I1645" s="42"/>
      <c r="J1645" s="42"/>
      <c r="K1645" s="42"/>
      <c r="L1645" s="42"/>
    </row>
    <row r="1646" spans="3:12">
      <c r="C1646" s="151"/>
      <c r="D1646" s="19"/>
      <c r="E1646" s="42"/>
      <c r="F1646" s="42"/>
      <c r="G1646" s="42"/>
      <c r="H1646" s="42"/>
      <c r="I1646" s="42"/>
      <c r="J1646" s="42"/>
      <c r="K1646" s="42"/>
      <c r="L1646" s="42"/>
    </row>
    <row r="1647" spans="3:12">
      <c r="C1647" s="151"/>
      <c r="D1647" s="19"/>
      <c r="E1647" s="42"/>
      <c r="F1647" s="42"/>
      <c r="G1647" s="42"/>
      <c r="H1647" s="42"/>
      <c r="I1647" s="42"/>
      <c r="J1647" s="42"/>
      <c r="K1647" s="42"/>
      <c r="L1647" s="42"/>
    </row>
    <row r="1648" spans="3:12">
      <c r="C1648" s="151"/>
      <c r="D1648" s="19"/>
      <c r="E1648" s="42"/>
      <c r="F1648" s="42"/>
      <c r="G1648" s="42"/>
      <c r="H1648" s="42"/>
      <c r="I1648" s="42"/>
      <c r="J1648" s="42"/>
      <c r="K1648" s="42"/>
      <c r="L1648" s="42"/>
    </row>
    <row r="1649" spans="3:12">
      <c r="C1649" s="151"/>
      <c r="D1649" s="19"/>
      <c r="E1649" s="42"/>
      <c r="F1649" s="42"/>
      <c r="G1649" s="42"/>
      <c r="H1649" s="42"/>
      <c r="I1649" s="42"/>
      <c r="J1649" s="42"/>
      <c r="K1649" s="42"/>
      <c r="L1649" s="42"/>
    </row>
    <row r="1650" spans="3:12">
      <c r="C1650" s="151"/>
      <c r="D1650" s="19"/>
      <c r="E1650" s="42"/>
      <c r="F1650" s="42"/>
      <c r="G1650" s="42"/>
      <c r="H1650" s="42"/>
      <c r="I1650" s="42"/>
      <c r="J1650" s="42"/>
      <c r="K1650" s="42"/>
      <c r="L1650" s="42"/>
    </row>
    <row r="1651" spans="3:12">
      <c r="C1651" s="151"/>
      <c r="D1651" s="19"/>
      <c r="E1651" s="42"/>
      <c r="F1651" s="42"/>
      <c r="G1651" s="42"/>
      <c r="H1651" s="42"/>
      <c r="I1651" s="42"/>
      <c r="J1651" s="42"/>
      <c r="K1651" s="42"/>
      <c r="L1651" s="42"/>
    </row>
    <row r="1652" spans="3:12">
      <c r="C1652" s="151"/>
      <c r="D1652" s="19"/>
      <c r="E1652" s="42"/>
      <c r="F1652" s="42"/>
      <c r="G1652" s="42"/>
      <c r="H1652" s="42"/>
      <c r="I1652" s="42"/>
      <c r="J1652" s="42"/>
      <c r="K1652" s="42"/>
      <c r="L1652" s="42"/>
    </row>
    <row r="1653" spans="3:12">
      <c r="C1653" s="151"/>
      <c r="D1653" s="19"/>
      <c r="E1653" s="42"/>
      <c r="F1653" s="42"/>
      <c r="G1653" s="42"/>
      <c r="H1653" s="42"/>
      <c r="I1653" s="42"/>
      <c r="J1653" s="42"/>
      <c r="K1653" s="42"/>
      <c r="L1653" s="42"/>
    </row>
    <row r="1654" spans="3:12">
      <c r="C1654" s="151"/>
      <c r="D1654" s="19"/>
      <c r="E1654" s="42"/>
      <c r="F1654" s="42"/>
      <c r="G1654" s="42"/>
      <c r="H1654" s="42"/>
      <c r="I1654" s="42"/>
      <c r="J1654" s="42"/>
      <c r="K1654" s="42"/>
      <c r="L1654" s="42"/>
    </row>
    <row r="1655" spans="3:12">
      <c r="C1655" s="151"/>
      <c r="D1655" s="19"/>
      <c r="E1655" s="42"/>
      <c r="F1655" s="42"/>
      <c r="G1655" s="42"/>
      <c r="H1655" s="42"/>
      <c r="I1655" s="42"/>
      <c r="J1655" s="42"/>
      <c r="K1655" s="42"/>
      <c r="L1655" s="42"/>
    </row>
    <row r="1656" spans="3:12">
      <c r="C1656" s="151"/>
      <c r="D1656" s="19"/>
      <c r="E1656" s="42"/>
      <c r="F1656" s="42"/>
      <c r="G1656" s="42"/>
      <c r="H1656" s="42"/>
      <c r="I1656" s="42"/>
      <c r="J1656" s="42"/>
      <c r="K1656" s="42"/>
      <c r="L1656" s="42"/>
    </row>
    <row r="1657" spans="3:12">
      <c r="C1657" s="151"/>
      <c r="D1657" s="19"/>
      <c r="E1657" s="42"/>
      <c r="F1657" s="42"/>
      <c r="G1657" s="42"/>
      <c r="H1657" s="42"/>
      <c r="I1657" s="42"/>
      <c r="J1657" s="42"/>
      <c r="K1657" s="42"/>
      <c r="L1657" s="42"/>
    </row>
    <row r="1658" spans="3:12">
      <c r="C1658" s="151"/>
      <c r="D1658" s="19"/>
      <c r="E1658" s="42"/>
      <c r="F1658" s="42"/>
      <c r="G1658" s="42"/>
      <c r="H1658" s="42"/>
      <c r="I1658" s="42"/>
      <c r="J1658" s="42"/>
      <c r="K1658" s="42"/>
      <c r="L1658" s="42"/>
    </row>
    <row r="1659" spans="3:12">
      <c r="C1659" s="151"/>
      <c r="D1659" s="19"/>
      <c r="E1659" s="42"/>
      <c r="F1659" s="42"/>
      <c r="G1659" s="42"/>
      <c r="H1659" s="42"/>
      <c r="I1659" s="42"/>
      <c r="J1659" s="42"/>
      <c r="K1659" s="42"/>
      <c r="L1659" s="42"/>
    </row>
    <row r="1660" spans="3:12">
      <c r="C1660" s="151"/>
      <c r="D1660" s="19"/>
      <c r="E1660" s="42"/>
      <c r="F1660" s="42"/>
      <c r="G1660" s="42"/>
      <c r="H1660" s="42"/>
      <c r="I1660" s="42"/>
      <c r="J1660" s="42"/>
      <c r="K1660" s="42"/>
      <c r="L1660" s="42"/>
    </row>
    <row r="1661" spans="3:12">
      <c r="C1661" s="151"/>
      <c r="D1661" s="19"/>
      <c r="E1661" s="42"/>
      <c r="F1661" s="42"/>
      <c r="G1661" s="42"/>
      <c r="H1661" s="42"/>
      <c r="I1661" s="42"/>
      <c r="J1661" s="42"/>
      <c r="K1661" s="42"/>
      <c r="L1661" s="42"/>
    </row>
    <row r="1662" spans="3:12">
      <c r="C1662" s="151"/>
      <c r="D1662" s="19"/>
      <c r="E1662" s="42"/>
      <c r="F1662" s="42"/>
      <c r="G1662" s="42"/>
      <c r="H1662" s="42"/>
      <c r="I1662" s="42"/>
      <c r="J1662" s="42"/>
      <c r="K1662" s="42"/>
      <c r="L1662" s="42"/>
    </row>
    <row r="1663" spans="3:12">
      <c r="C1663" s="151"/>
      <c r="D1663" s="19"/>
      <c r="E1663" s="42"/>
      <c r="F1663" s="42"/>
      <c r="G1663" s="42"/>
      <c r="H1663" s="42"/>
      <c r="I1663" s="42"/>
      <c r="J1663" s="42"/>
      <c r="K1663" s="42"/>
      <c r="L1663" s="42"/>
    </row>
    <row r="1664" spans="3:12">
      <c r="C1664" s="151"/>
      <c r="D1664" s="19"/>
      <c r="E1664" s="42"/>
      <c r="F1664" s="42"/>
      <c r="G1664" s="42"/>
      <c r="H1664" s="42"/>
      <c r="I1664" s="42"/>
      <c r="J1664" s="42"/>
      <c r="K1664" s="42"/>
      <c r="L1664" s="42"/>
    </row>
    <row r="1665" spans="3:12">
      <c r="C1665" s="151"/>
      <c r="D1665" s="19"/>
      <c r="E1665" s="42"/>
      <c r="F1665" s="42"/>
      <c r="G1665" s="42"/>
      <c r="H1665" s="42"/>
      <c r="I1665" s="42"/>
      <c r="J1665" s="42"/>
      <c r="K1665" s="42"/>
      <c r="L1665" s="42"/>
    </row>
    <row r="1666" spans="3:12">
      <c r="C1666" s="151"/>
      <c r="D1666" s="19"/>
      <c r="E1666" s="42"/>
      <c r="F1666" s="42"/>
      <c r="G1666" s="42"/>
      <c r="H1666" s="42"/>
      <c r="I1666" s="42"/>
      <c r="J1666" s="42"/>
      <c r="K1666" s="42"/>
      <c r="L1666" s="42"/>
    </row>
    <row r="1667" spans="3:12">
      <c r="C1667" s="151"/>
      <c r="D1667" s="19"/>
      <c r="E1667" s="42"/>
      <c r="F1667" s="42"/>
      <c r="G1667" s="42"/>
      <c r="H1667" s="42"/>
      <c r="I1667" s="42"/>
      <c r="J1667" s="42"/>
      <c r="K1667" s="42"/>
      <c r="L1667" s="42"/>
    </row>
    <row r="1668" spans="3:12">
      <c r="C1668" s="151"/>
      <c r="D1668" s="19"/>
      <c r="E1668" s="42"/>
      <c r="F1668" s="42"/>
      <c r="G1668" s="42"/>
      <c r="H1668" s="42"/>
      <c r="I1668" s="42"/>
      <c r="J1668" s="42"/>
      <c r="K1668" s="42"/>
      <c r="L1668" s="42"/>
    </row>
    <row r="1669" spans="3:12">
      <c r="C1669" s="151"/>
      <c r="D1669" s="19"/>
      <c r="E1669" s="42"/>
      <c r="F1669" s="42"/>
      <c r="G1669" s="42"/>
      <c r="H1669" s="42"/>
      <c r="I1669" s="42"/>
      <c r="J1669" s="42"/>
      <c r="K1669" s="42"/>
      <c r="L1669" s="42"/>
    </row>
    <row r="1670" spans="3:12">
      <c r="C1670" s="151"/>
      <c r="D1670" s="19"/>
      <c r="E1670" s="42"/>
      <c r="F1670" s="42"/>
      <c r="G1670" s="42"/>
      <c r="H1670" s="42"/>
      <c r="I1670" s="42"/>
      <c r="J1670" s="42"/>
      <c r="K1670" s="42"/>
      <c r="L1670" s="42"/>
    </row>
    <row r="1671" spans="3:12">
      <c r="C1671" s="151"/>
      <c r="D1671" s="19"/>
      <c r="E1671" s="42"/>
      <c r="F1671" s="42"/>
      <c r="G1671" s="42"/>
      <c r="H1671" s="42"/>
      <c r="I1671" s="42"/>
      <c r="J1671" s="42"/>
      <c r="K1671" s="42"/>
      <c r="L1671" s="42"/>
    </row>
    <row r="1672" spans="3:12">
      <c r="C1672" s="151"/>
      <c r="D1672" s="19"/>
      <c r="E1672" s="42"/>
      <c r="F1672" s="42"/>
      <c r="G1672" s="42"/>
      <c r="H1672" s="42"/>
      <c r="I1672" s="42"/>
      <c r="J1672" s="42"/>
      <c r="K1672" s="42"/>
      <c r="L1672" s="42"/>
    </row>
    <row r="1673" spans="3:12">
      <c r="C1673" s="151"/>
      <c r="D1673" s="19"/>
      <c r="E1673" s="42"/>
      <c r="F1673" s="42"/>
      <c r="G1673" s="42"/>
      <c r="H1673" s="42"/>
      <c r="I1673" s="42"/>
      <c r="J1673" s="42"/>
      <c r="K1673" s="42"/>
      <c r="L1673" s="42"/>
    </row>
    <row r="1674" spans="3:12">
      <c r="C1674" s="151"/>
      <c r="D1674" s="19"/>
      <c r="E1674" s="42"/>
      <c r="F1674" s="42"/>
      <c r="G1674" s="42"/>
      <c r="H1674" s="42"/>
      <c r="I1674" s="42"/>
      <c r="J1674" s="42"/>
      <c r="K1674" s="42"/>
      <c r="L1674" s="42"/>
    </row>
    <row r="1675" spans="3:12">
      <c r="C1675" s="151"/>
      <c r="D1675" s="19"/>
      <c r="E1675" s="42"/>
      <c r="F1675" s="42"/>
      <c r="G1675" s="42"/>
      <c r="H1675" s="42"/>
      <c r="I1675" s="42"/>
      <c r="J1675" s="42"/>
      <c r="K1675" s="42"/>
      <c r="L1675" s="42"/>
    </row>
    <row r="1676" spans="3:12">
      <c r="C1676" s="151"/>
      <c r="D1676" s="19"/>
      <c r="E1676" s="42"/>
      <c r="F1676" s="42"/>
      <c r="G1676" s="42"/>
      <c r="H1676" s="42"/>
      <c r="I1676" s="42"/>
      <c r="J1676" s="42"/>
      <c r="K1676" s="42"/>
      <c r="L1676" s="42"/>
    </row>
    <row r="1677" spans="3:12">
      <c r="C1677" s="151"/>
      <c r="D1677" s="19"/>
      <c r="E1677" s="42"/>
      <c r="F1677" s="42"/>
      <c r="G1677" s="42"/>
      <c r="H1677" s="42"/>
      <c r="I1677" s="42"/>
      <c r="J1677" s="42"/>
      <c r="K1677" s="42"/>
      <c r="L1677" s="42"/>
    </row>
    <row r="1678" spans="3:12">
      <c r="C1678" s="151"/>
      <c r="D1678" s="19"/>
      <c r="E1678" s="42"/>
      <c r="F1678" s="42"/>
      <c r="G1678" s="42"/>
      <c r="H1678" s="42"/>
      <c r="I1678" s="42"/>
      <c r="J1678" s="42"/>
      <c r="K1678" s="42"/>
      <c r="L1678" s="42"/>
    </row>
    <row r="1679" spans="3:12">
      <c r="C1679" s="151"/>
      <c r="D1679" s="19"/>
      <c r="E1679" s="42"/>
      <c r="F1679" s="42"/>
      <c r="G1679" s="42"/>
      <c r="H1679" s="42"/>
      <c r="I1679" s="42"/>
      <c r="J1679" s="42"/>
      <c r="K1679" s="42"/>
      <c r="L1679" s="42"/>
    </row>
    <row r="1680" spans="3:12">
      <c r="C1680" s="151"/>
      <c r="D1680" s="19"/>
      <c r="E1680" s="42"/>
      <c r="F1680" s="42"/>
      <c r="G1680" s="42"/>
      <c r="H1680" s="42"/>
      <c r="I1680" s="42"/>
      <c r="J1680" s="42"/>
      <c r="K1680" s="42"/>
      <c r="L1680" s="42"/>
    </row>
    <row r="1681" spans="3:12">
      <c r="C1681" s="151"/>
      <c r="D1681" s="19"/>
      <c r="E1681" s="42"/>
      <c r="F1681" s="42"/>
      <c r="G1681" s="42"/>
      <c r="H1681" s="42"/>
      <c r="I1681" s="42"/>
      <c r="J1681" s="42"/>
      <c r="K1681" s="42"/>
      <c r="L1681" s="42"/>
    </row>
    <row r="1682" spans="3:12">
      <c r="C1682" s="151"/>
      <c r="D1682" s="19"/>
      <c r="E1682" s="42"/>
      <c r="F1682" s="42"/>
      <c r="G1682" s="42"/>
      <c r="H1682" s="42"/>
      <c r="I1682" s="42"/>
      <c r="J1682" s="42"/>
      <c r="K1682" s="42"/>
      <c r="L1682" s="42"/>
    </row>
    <row r="1683" spans="3:12">
      <c r="C1683" s="151"/>
      <c r="D1683" s="19"/>
      <c r="E1683" s="42"/>
      <c r="F1683" s="42"/>
      <c r="G1683" s="42"/>
      <c r="H1683" s="42"/>
      <c r="I1683" s="42"/>
      <c r="J1683" s="42"/>
      <c r="K1683" s="42"/>
      <c r="L1683" s="42"/>
    </row>
    <row r="1684" spans="3:12">
      <c r="C1684" s="151"/>
      <c r="D1684" s="19"/>
      <c r="E1684" s="42"/>
      <c r="F1684" s="42"/>
      <c r="G1684" s="42"/>
      <c r="H1684" s="42"/>
      <c r="I1684" s="42"/>
      <c r="J1684" s="42"/>
      <c r="K1684" s="42"/>
      <c r="L1684" s="42"/>
    </row>
    <row r="1685" spans="3:12">
      <c r="C1685" s="151"/>
      <c r="D1685" s="19"/>
      <c r="E1685" s="42"/>
      <c r="F1685" s="42"/>
      <c r="G1685" s="42"/>
      <c r="H1685" s="42"/>
      <c r="I1685" s="42"/>
      <c r="J1685" s="42"/>
      <c r="K1685" s="42"/>
      <c r="L1685" s="42"/>
    </row>
    <row r="1686" spans="3:12">
      <c r="C1686" s="151"/>
      <c r="D1686" s="19"/>
      <c r="E1686" s="42"/>
      <c r="F1686" s="42"/>
      <c r="G1686" s="42"/>
      <c r="H1686" s="42"/>
      <c r="I1686" s="42"/>
      <c r="J1686" s="42"/>
      <c r="K1686" s="42"/>
      <c r="L1686" s="42"/>
    </row>
    <row r="1687" spans="3:12">
      <c r="C1687" s="151"/>
      <c r="D1687" s="19"/>
      <c r="E1687" s="42"/>
      <c r="F1687" s="42"/>
      <c r="G1687" s="42"/>
      <c r="H1687" s="42"/>
      <c r="I1687" s="42"/>
      <c r="J1687" s="42"/>
      <c r="K1687" s="42"/>
      <c r="L1687" s="42"/>
    </row>
    <row r="1688" spans="3:12">
      <c r="C1688" s="151"/>
      <c r="D1688" s="19"/>
      <c r="E1688" s="42"/>
      <c r="F1688" s="42"/>
      <c r="G1688" s="42"/>
      <c r="H1688" s="42"/>
      <c r="I1688" s="42"/>
      <c r="J1688" s="42"/>
      <c r="K1688" s="42"/>
      <c r="L1688" s="42"/>
    </row>
    <row r="1689" spans="3:12">
      <c r="C1689" s="151"/>
      <c r="D1689" s="19"/>
      <c r="E1689" s="42"/>
      <c r="F1689" s="42"/>
      <c r="G1689" s="42"/>
      <c r="H1689" s="42"/>
      <c r="I1689" s="42"/>
      <c r="J1689" s="42"/>
      <c r="K1689" s="42"/>
      <c r="L1689" s="42"/>
    </row>
    <row r="1690" spans="3:12">
      <c r="C1690" s="151"/>
      <c r="D1690" s="19"/>
      <c r="E1690" s="42"/>
      <c r="F1690" s="42"/>
      <c r="G1690" s="42"/>
      <c r="H1690" s="42"/>
      <c r="I1690" s="42"/>
      <c r="J1690" s="42"/>
      <c r="K1690" s="42"/>
      <c r="L1690" s="42"/>
    </row>
    <row r="1691" spans="3:12">
      <c r="C1691" s="151"/>
      <c r="D1691" s="19"/>
      <c r="E1691" s="42"/>
      <c r="F1691" s="42"/>
      <c r="G1691" s="42"/>
      <c r="H1691" s="42"/>
      <c r="I1691" s="42"/>
      <c r="J1691" s="42"/>
      <c r="K1691" s="42"/>
      <c r="L1691" s="42"/>
    </row>
    <row r="1692" spans="3:12">
      <c r="C1692" s="151"/>
      <c r="D1692" s="19"/>
      <c r="E1692" s="42"/>
      <c r="F1692" s="42"/>
      <c r="G1692" s="42"/>
      <c r="H1692" s="42"/>
      <c r="I1692" s="42"/>
      <c r="J1692" s="42"/>
      <c r="K1692" s="42"/>
      <c r="L1692" s="42"/>
    </row>
    <row r="1693" spans="3:12">
      <c r="C1693" s="151"/>
      <c r="D1693" s="19"/>
      <c r="E1693" s="42"/>
      <c r="F1693" s="42"/>
      <c r="G1693" s="42"/>
      <c r="H1693" s="42"/>
      <c r="I1693" s="42"/>
      <c r="J1693" s="42"/>
      <c r="K1693" s="42"/>
      <c r="L1693" s="42"/>
    </row>
    <row r="1694" spans="3:12">
      <c r="C1694" s="151"/>
      <c r="D1694" s="19"/>
      <c r="E1694" s="42"/>
      <c r="F1694" s="42"/>
      <c r="G1694" s="42"/>
      <c r="H1694" s="42"/>
      <c r="I1694" s="42"/>
      <c r="J1694" s="42"/>
      <c r="K1694" s="42"/>
      <c r="L1694" s="42"/>
    </row>
    <row r="1695" spans="3:12">
      <c r="C1695" s="151"/>
      <c r="D1695" s="19"/>
      <c r="E1695" s="42"/>
      <c r="F1695" s="42"/>
      <c r="G1695" s="42"/>
      <c r="H1695" s="42"/>
      <c r="I1695" s="42"/>
      <c r="J1695" s="42"/>
      <c r="K1695" s="42"/>
      <c r="L1695" s="42"/>
    </row>
    <row r="1696" spans="3:12">
      <c r="C1696" s="151"/>
      <c r="D1696" s="19"/>
      <c r="E1696" s="42"/>
      <c r="F1696" s="42"/>
      <c r="G1696" s="42"/>
      <c r="H1696" s="42"/>
      <c r="I1696" s="42"/>
      <c r="J1696" s="42"/>
      <c r="K1696" s="42"/>
      <c r="L1696" s="42"/>
    </row>
    <row r="1697" spans="3:12">
      <c r="C1697" s="151"/>
      <c r="D1697" s="19"/>
      <c r="E1697" s="42"/>
      <c r="F1697" s="42"/>
      <c r="G1697" s="42"/>
      <c r="H1697" s="42"/>
      <c r="I1697" s="42"/>
      <c r="J1697" s="42"/>
      <c r="K1697" s="42"/>
      <c r="L1697" s="42"/>
    </row>
    <row r="1698" spans="3:12">
      <c r="C1698" s="151"/>
      <c r="D1698" s="19"/>
      <c r="E1698" s="42"/>
      <c r="F1698" s="42"/>
      <c r="G1698" s="42"/>
      <c r="H1698" s="42"/>
      <c r="I1698" s="42"/>
      <c r="J1698" s="42"/>
      <c r="K1698" s="42"/>
      <c r="L1698" s="42"/>
    </row>
    <row r="1699" spans="3:12">
      <c r="C1699" s="151"/>
      <c r="D1699" s="19"/>
      <c r="E1699" s="42"/>
      <c r="F1699" s="42"/>
      <c r="G1699" s="42"/>
      <c r="H1699" s="42"/>
      <c r="I1699" s="42"/>
      <c r="J1699" s="42"/>
      <c r="K1699" s="42"/>
      <c r="L1699" s="42"/>
    </row>
    <row r="1700" spans="3:12">
      <c r="C1700" s="151"/>
      <c r="D1700" s="19"/>
      <c r="E1700" s="42"/>
      <c r="F1700" s="42"/>
      <c r="G1700" s="42"/>
      <c r="H1700" s="42"/>
      <c r="I1700" s="42"/>
      <c r="J1700" s="42"/>
      <c r="K1700" s="42"/>
      <c r="L1700" s="42"/>
    </row>
    <row r="1701" spans="3:12">
      <c r="C1701" s="151"/>
      <c r="D1701" s="19"/>
      <c r="E1701" s="42"/>
      <c r="F1701" s="42"/>
      <c r="G1701" s="42"/>
      <c r="H1701" s="42"/>
      <c r="I1701" s="42"/>
      <c r="J1701" s="42"/>
      <c r="K1701" s="42"/>
      <c r="L1701" s="42"/>
    </row>
    <row r="1702" spans="3:12">
      <c r="C1702" s="151"/>
      <c r="D1702" s="19"/>
      <c r="E1702" s="42"/>
      <c r="F1702" s="42"/>
      <c r="G1702" s="42"/>
      <c r="H1702" s="42"/>
      <c r="I1702" s="42"/>
      <c r="J1702" s="42"/>
      <c r="K1702" s="42"/>
      <c r="L1702" s="42"/>
    </row>
    <row r="1703" spans="3:12">
      <c r="C1703" s="151"/>
      <c r="D1703" s="19"/>
      <c r="E1703" s="42"/>
      <c r="F1703" s="42"/>
      <c r="G1703" s="42"/>
      <c r="H1703" s="42"/>
      <c r="I1703" s="42"/>
      <c r="J1703" s="42"/>
      <c r="K1703" s="42"/>
      <c r="L1703" s="42"/>
    </row>
    <row r="1704" spans="3:12">
      <c r="C1704" s="151"/>
      <c r="D1704" s="19"/>
      <c r="E1704" s="42"/>
      <c r="F1704" s="42"/>
      <c r="G1704" s="42"/>
      <c r="H1704" s="42"/>
      <c r="I1704" s="42"/>
      <c r="J1704" s="42"/>
      <c r="K1704" s="42"/>
      <c r="L1704" s="42"/>
    </row>
    <row r="1705" spans="3:12">
      <c r="C1705" s="151"/>
      <c r="D1705" s="19"/>
      <c r="E1705" s="42"/>
      <c r="F1705" s="42"/>
      <c r="G1705" s="42"/>
      <c r="H1705" s="42"/>
      <c r="I1705" s="42"/>
      <c r="J1705" s="42"/>
      <c r="K1705" s="42"/>
      <c r="L1705" s="42"/>
    </row>
    <row r="1706" spans="3:12">
      <c r="C1706" s="151"/>
      <c r="D1706" s="19"/>
      <c r="E1706" s="42"/>
      <c r="F1706" s="42"/>
      <c r="G1706" s="42"/>
      <c r="H1706" s="42"/>
      <c r="I1706" s="42"/>
      <c r="J1706" s="42"/>
      <c r="K1706" s="42"/>
      <c r="L1706" s="42"/>
    </row>
    <row r="1707" spans="3:12">
      <c r="C1707" s="151"/>
      <c r="D1707" s="19"/>
      <c r="E1707" s="42"/>
      <c r="F1707" s="42"/>
      <c r="G1707" s="42"/>
      <c r="H1707" s="42"/>
      <c r="I1707" s="42"/>
      <c r="J1707" s="42"/>
      <c r="K1707" s="42"/>
      <c r="L1707" s="42"/>
    </row>
    <row r="1708" spans="3:12">
      <c r="C1708" s="151"/>
      <c r="D1708" s="19"/>
      <c r="E1708" s="42"/>
      <c r="F1708" s="42"/>
      <c r="G1708" s="42"/>
      <c r="H1708" s="42"/>
      <c r="I1708" s="42"/>
      <c r="J1708" s="42"/>
      <c r="K1708" s="42"/>
      <c r="L1708" s="42"/>
    </row>
    <row r="1709" spans="3:12">
      <c r="C1709" s="151"/>
      <c r="D1709" s="19"/>
      <c r="E1709" s="42"/>
      <c r="F1709" s="42"/>
      <c r="G1709" s="42"/>
      <c r="H1709" s="42"/>
      <c r="I1709" s="42"/>
      <c r="J1709" s="42"/>
      <c r="K1709" s="42"/>
      <c r="L1709" s="42"/>
    </row>
    <row r="1710" spans="3:12">
      <c r="C1710" s="151"/>
      <c r="D1710" s="19"/>
      <c r="E1710" s="42"/>
      <c r="F1710" s="42"/>
      <c r="G1710" s="42"/>
      <c r="H1710" s="42"/>
      <c r="I1710" s="42"/>
      <c r="J1710" s="42"/>
      <c r="K1710" s="42"/>
      <c r="L1710" s="42"/>
    </row>
    <row r="1711" spans="3:12">
      <c r="C1711" s="151"/>
      <c r="D1711" s="19"/>
      <c r="E1711" s="42"/>
      <c r="F1711" s="42"/>
      <c r="G1711" s="42"/>
      <c r="H1711" s="42"/>
      <c r="I1711" s="42"/>
      <c r="J1711" s="42"/>
      <c r="K1711" s="42"/>
      <c r="L1711" s="42"/>
    </row>
    <row r="1712" spans="3:12">
      <c r="C1712" s="151"/>
      <c r="D1712" s="19"/>
      <c r="E1712" s="42"/>
      <c r="F1712" s="42"/>
      <c r="G1712" s="42"/>
      <c r="H1712" s="42"/>
      <c r="I1712" s="42"/>
      <c r="J1712" s="42"/>
      <c r="K1712" s="42"/>
      <c r="L1712" s="42"/>
    </row>
    <row r="1713" spans="3:12">
      <c r="C1713" s="151"/>
      <c r="D1713" s="19"/>
      <c r="E1713" s="42"/>
      <c r="F1713" s="42"/>
      <c r="G1713" s="42"/>
      <c r="H1713" s="42"/>
      <c r="I1713" s="42"/>
      <c r="J1713" s="42"/>
      <c r="K1713" s="42"/>
      <c r="L1713" s="42"/>
    </row>
    <row r="1714" spans="3:12">
      <c r="C1714" s="151"/>
      <c r="D1714" s="19"/>
      <c r="E1714" s="42"/>
      <c r="F1714" s="42"/>
      <c r="G1714" s="42"/>
      <c r="H1714" s="42"/>
      <c r="I1714" s="42"/>
      <c r="J1714" s="42"/>
      <c r="K1714" s="42"/>
      <c r="L1714" s="42"/>
    </row>
    <row r="1715" spans="3:12">
      <c r="C1715" s="151"/>
      <c r="D1715" s="19"/>
      <c r="E1715" s="42"/>
      <c r="F1715" s="42"/>
      <c r="G1715" s="42"/>
      <c r="H1715" s="42"/>
      <c r="I1715" s="42"/>
      <c r="J1715" s="42"/>
      <c r="K1715" s="42"/>
      <c r="L1715" s="42"/>
    </row>
    <row r="1716" spans="3:12">
      <c r="C1716" s="151"/>
      <c r="D1716" s="19"/>
      <c r="E1716" s="42"/>
      <c r="F1716" s="42"/>
      <c r="G1716" s="42"/>
      <c r="H1716" s="42"/>
      <c r="I1716" s="42"/>
      <c r="J1716" s="42"/>
      <c r="K1716" s="42"/>
      <c r="L1716" s="42"/>
    </row>
    <row r="1717" spans="3:12">
      <c r="C1717" s="151"/>
      <c r="D1717" s="19"/>
      <c r="E1717" s="42"/>
      <c r="F1717" s="42"/>
      <c r="G1717" s="42"/>
      <c r="H1717" s="42"/>
      <c r="I1717" s="42"/>
      <c r="J1717" s="42"/>
      <c r="K1717" s="42"/>
      <c r="L1717" s="42"/>
    </row>
    <row r="1718" spans="3:12">
      <c r="C1718" s="151"/>
      <c r="D1718" s="19"/>
      <c r="E1718" s="42"/>
      <c r="F1718" s="42"/>
      <c r="G1718" s="42"/>
      <c r="H1718" s="42"/>
      <c r="I1718" s="42"/>
      <c r="J1718" s="42"/>
      <c r="K1718" s="42"/>
      <c r="L1718" s="42"/>
    </row>
    <row r="1719" spans="3:12">
      <c r="C1719" s="151"/>
      <c r="D1719" s="19"/>
      <c r="E1719" s="42"/>
      <c r="F1719" s="42"/>
      <c r="G1719" s="42"/>
      <c r="H1719" s="42"/>
      <c r="I1719" s="42"/>
      <c r="J1719" s="42"/>
      <c r="K1719" s="42"/>
      <c r="L1719" s="42"/>
    </row>
    <row r="1720" spans="3:12">
      <c r="C1720" s="151"/>
      <c r="D1720" s="19"/>
      <c r="E1720" s="42"/>
      <c r="F1720" s="42"/>
      <c r="G1720" s="42"/>
      <c r="H1720" s="42"/>
      <c r="I1720" s="42"/>
      <c r="J1720" s="42"/>
      <c r="K1720" s="42"/>
      <c r="L1720" s="42"/>
    </row>
    <row r="1721" spans="3:12">
      <c r="C1721" s="151"/>
      <c r="D1721" s="19"/>
      <c r="E1721" s="42"/>
      <c r="F1721" s="42"/>
      <c r="G1721" s="42"/>
      <c r="H1721" s="42"/>
      <c r="I1721" s="42"/>
      <c r="J1721" s="42"/>
      <c r="K1721" s="42"/>
      <c r="L1721" s="42"/>
    </row>
    <row r="1722" spans="3:12">
      <c r="C1722" s="151"/>
      <c r="D1722" s="19"/>
      <c r="E1722" s="42"/>
      <c r="F1722" s="42"/>
      <c r="G1722" s="42"/>
      <c r="H1722" s="42"/>
      <c r="I1722" s="42"/>
      <c r="J1722" s="42"/>
      <c r="K1722" s="42"/>
      <c r="L1722" s="42"/>
    </row>
    <row r="1723" spans="3:12">
      <c r="C1723" s="151"/>
      <c r="D1723" s="19"/>
      <c r="E1723" s="42"/>
      <c r="F1723" s="42"/>
      <c r="G1723" s="42"/>
      <c r="H1723" s="42"/>
      <c r="I1723" s="42"/>
      <c r="J1723" s="42"/>
      <c r="K1723" s="42"/>
      <c r="L1723" s="42"/>
    </row>
    <row r="1724" spans="3:12">
      <c r="C1724" s="151"/>
      <c r="D1724" s="19"/>
      <c r="E1724" s="42"/>
      <c r="F1724" s="42"/>
      <c r="G1724" s="42"/>
      <c r="H1724" s="42"/>
      <c r="I1724" s="42"/>
      <c r="J1724" s="42"/>
      <c r="K1724" s="42"/>
      <c r="L1724" s="42"/>
    </row>
    <row r="1725" spans="3:12">
      <c r="C1725" s="151"/>
      <c r="D1725" s="19"/>
      <c r="E1725" s="42"/>
      <c r="F1725" s="42"/>
      <c r="G1725" s="42"/>
      <c r="H1725" s="42"/>
      <c r="I1725" s="42"/>
      <c r="J1725" s="42"/>
      <c r="K1725" s="42"/>
      <c r="L1725" s="42"/>
    </row>
    <row r="1726" spans="3:12">
      <c r="C1726" s="151"/>
      <c r="D1726" s="19"/>
      <c r="E1726" s="42"/>
      <c r="F1726" s="42"/>
      <c r="G1726" s="42"/>
      <c r="H1726" s="42"/>
      <c r="I1726" s="42"/>
      <c r="J1726" s="42"/>
      <c r="K1726" s="42"/>
      <c r="L1726" s="42"/>
    </row>
    <row r="1727" spans="3:12">
      <c r="C1727" s="151"/>
      <c r="D1727" s="19"/>
      <c r="E1727" s="42"/>
      <c r="F1727" s="42"/>
      <c r="G1727" s="42"/>
      <c r="H1727" s="42"/>
      <c r="I1727" s="42"/>
      <c r="J1727" s="42"/>
      <c r="K1727" s="42"/>
      <c r="L1727" s="42"/>
    </row>
    <row r="1728" spans="3:12">
      <c r="C1728" s="151"/>
      <c r="D1728" s="19"/>
      <c r="E1728" s="42"/>
      <c r="F1728" s="42"/>
      <c r="G1728" s="42"/>
      <c r="H1728" s="42"/>
      <c r="I1728" s="42"/>
      <c r="J1728" s="42"/>
      <c r="K1728" s="42"/>
      <c r="L1728" s="42"/>
    </row>
    <row r="1729" spans="3:12">
      <c r="C1729" s="151"/>
      <c r="D1729" s="19"/>
      <c r="E1729" s="42"/>
      <c r="F1729" s="42"/>
      <c r="G1729" s="42"/>
      <c r="H1729" s="42"/>
      <c r="I1729" s="42"/>
      <c r="J1729" s="42"/>
      <c r="K1729" s="42"/>
      <c r="L1729" s="42"/>
    </row>
    <row r="1730" spans="3:12">
      <c r="C1730" s="151"/>
      <c r="D1730" s="19"/>
      <c r="E1730" s="42"/>
      <c r="F1730" s="42"/>
      <c r="G1730" s="42"/>
      <c r="H1730" s="42"/>
      <c r="I1730" s="42"/>
      <c r="J1730" s="42"/>
      <c r="K1730" s="42"/>
      <c r="L1730" s="42"/>
    </row>
    <row r="1731" spans="3:12">
      <c r="C1731" s="151"/>
      <c r="D1731" s="19"/>
      <c r="E1731" s="42"/>
      <c r="F1731" s="42"/>
      <c r="G1731" s="42"/>
      <c r="H1731" s="42"/>
      <c r="I1731" s="42"/>
      <c r="J1731" s="42"/>
      <c r="K1731" s="42"/>
      <c r="L1731" s="42"/>
    </row>
    <row r="1732" spans="3:12">
      <c r="C1732" s="151"/>
      <c r="D1732" s="19"/>
      <c r="E1732" s="42"/>
      <c r="F1732" s="42"/>
      <c r="G1732" s="42"/>
      <c r="H1732" s="42"/>
      <c r="I1732" s="42"/>
      <c r="J1732" s="42"/>
      <c r="K1732" s="42"/>
      <c r="L1732" s="42"/>
    </row>
    <row r="1733" spans="3:12">
      <c r="C1733" s="151"/>
      <c r="D1733" s="19"/>
      <c r="E1733" s="42"/>
      <c r="F1733" s="42"/>
      <c r="G1733" s="42"/>
      <c r="H1733" s="42"/>
      <c r="I1733" s="42"/>
      <c r="J1733" s="42"/>
      <c r="K1733" s="42"/>
      <c r="L1733" s="42"/>
    </row>
    <row r="1734" spans="3:12">
      <c r="C1734" s="151"/>
      <c r="D1734" s="19"/>
      <c r="E1734" s="42"/>
      <c r="F1734" s="42"/>
      <c r="G1734" s="42"/>
      <c r="H1734" s="42"/>
      <c r="I1734" s="42"/>
      <c r="J1734" s="42"/>
      <c r="K1734" s="42"/>
      <c r="L1734" s="42"/>
    </row>
    <row r="1735" spans="3:12">
      <c r="C1735" s="151"/>
      <c r="D1735" s="19"/>
      <c r="E1735" s="42"/>
      <c r="F1735" s="42"/>
      <c r="G1735" s="42"/>
      <c r="H1735" s="42"/>
      <c r="I1735" s="42"/>
      <c r="J1735" s="42"/>
      <c r="K1735" s="42"/>
      <c r="L1735" s="42"/>
    </row>
    <row r="1736" spans="3:12">
      <c r="C1736" s="151"/>
      <c r="D1736" s="19"/>
      <c r="E1736" s="42"/>
      <c r="F1736" s="42"/>
      <c r="G1736" s="42"/>
      <c r="H1736" s="42"/>
      <c r="I1736" s="42"/>
      <c r="J1736" s="42"/>
      <c r="K1736" s="42"/>
      <c r="L1736" s="42"/>
    </row>
    <row r="1737" spans="3:12">
      <c r="C1737" s="151"/>
      <c r="D1737" s="19"/>
      <c r="E1737" s="42"/>
      <c r="F1737" s="42"/>
      <c r="G1737" s="42"/>
      <c r="H1737" s="42"/>
      <c r="I1737" s="42"/>
      <c r="J1737" s="42"/>
      <c r="K1737" s="42"/>
      <c r="L1737" s="42"/>
    </row>
    <row r="1738" spans="3:12">
      <c r="C1738" s="151"/>
      <c r="D1738" s="19"/>
      <c r="E1738" s="42"/>
      <c r="F1738" s="42"/>
      <c r="G1738" s="42"/>
      <c r="H1738" s="42"/>
      <c r="I1738" s="42"/>
      <c r="J1738" s="42"/>
      <c r="K1738" s="42"/>
      <c r="L1738" s="42"/>
    </row>
    <row r="1739" spans="3:12">
      <c r="C1739" s="151"/>
      <c r="D1739" s="19"/>
      <c r="E1739" s="42"/>
      <c r="F1739" s="42"/>
      <c r="G1739" s="42"/>
      <c r="H1739" s="42"/>
      <c r="I1739" s="42"/>
      <c r="J1739" s="42"/>
      <c r="K1739" s="42"/>
      <c r="L1739" s="42"/>
    </row>
    <row r="1740" spans="3:12">
      <c r="C1740" s="151"/>
      <c r="D1740" s="19"/>
      <c r="E1740" s="42"/>
      <c r="F1740" s="42"/>
      <c r="G1740" s="42"/>
      <c r="H1740" s="42"/>
      <c r="I1740" s="42"/>
      <c r="J1740" s="42"/>
      <c r="K1740" s="42"/>
      <c r="L1740" s="42"/>
    </row>
    <row r="1741" spans="3:12">
      <c r="C1741" s="151"/>
      <c r="D1741" s="19"/>
      <c r="E1741" s="42"/>
      <c r="F1741" s="42"/>
      <c r="G1741" s="42"/>
      <c r="H1741" s="42"/>
      <c r="I1741" s="42"/>
      <c r="J1741" s="42"/>
      <c r="K1741" s="42"/>
      <c r="L1741" s="42"/>
    </row>
    <row r="1742" spans="3:12">
      <c r="C1742" s="151"/>
      <c r="D1742" s="19"/>
      <c r="E1742" s="42"/>
      <c r="F1742" s="42"/>
      <c r="G1742" s="42"/>
      <c r="H1742" s="42"/>
      <c r="I1742" s="42"/>
      <c r="J1742" s="42"/>
      <c r="K1742" s="42"/>
      <c r="L1742" s="42"/>
    </row>
    <row r="1743" spans="3:12">
      <c r="C1743" s="151"/>
      <c r="D1743" s="19"/>
      <c r="E1743" s="42"/>
      <c r="F1743" s="42"/>
      <c r="G1743" s="42"/>
      <c r="H1743" s="42"/>
      <c r="I1743" s="42"/>
      <c r="J1743" s="42"/>
      <c r="K1743" s="42"/>
      <c r="L1743" s="42"/>
    </row>
    <row r="1744" spans="3:12">
      <c r="C1744" s="151"/>
      <c r="D1744" s="19"/>
      <c r="E1744" s="42"/>
      <c r="F1744" s="42"/>
      <c r="G1744" s="42"/>
      <c r="H1744" s="42"/>
      <c r="I1744" s="42"/>
      <c r="J1744" s="42"/>
      <c r="K1744" s="42"/>
      <c r="L1744" s="42"/>
    </row>
    <row r="1745" spans="3:12">
      <c r="C1745" s="151"/>
      <c r="D1745" s="19"/>
      <c r="E1745" s="42"/>
      <c r="F1745" s="42"/>
      <c r="G1745" s="42"/>
      <c r="H1745" s="42"/>
      <c r="I1745" s="42"/>
      <c r="J1745" s="42"/>
      <c r="K1745" s="42"/>
      <c r="L1745" s="42"/>
    </row>
    <row r="1746" spans="3:12">
      <c r="C1746" s="151"/>
      <c r="D1746" s="19"/>
      <c r="E1746" s="42"/>
      <c r="F1746" s="42"/>
      <c r="G1746" s="42"/>
      <c r="H1746" s="42"/>
      <c r="I1746" s="42"/>
      <c r="J1746" s="42"/>
      <c r="K1746" s="42"/>
      <c r="L1746" s="42"/>
    </row>
    <row r="1747" spans="3:12">
      <c r="C1747" s="151"/>
      <c r="D1747" s="19"/>
      <c r="E1747" s="42"/>
      <c r="F1747" s="42"/>
      <c r="G1747" s="42"/>
      <c r="H1747" s="42"/>
      <c r="I1747" s="42"/>
      <c r="J1747" s="42"/>
      <c r="K1747" s="42"/>
      <c r="L1747" s="42"/>
    </row>
    <row r="1748" spans="3:12">
      <c r="C1748" s="151"/>
      <c r="D1748" s="19"/>
      <c r="E1748" s="42"/>
      <c r="F1748" s="42"/>
      <c r="G1748" s="42"/>
      <c r="H1748" s="42"/>
      <c r="I1748" s="42"/>
      <c r="J1748" s="42"/>
      <c r="K1748" s="42"/>
      <c r="L1748" s="42"/>
    </row>
    <row r="1749" spans="3:12">
      <c r="C1749" s="151"/>
      <c r="D1749" s="19"/>
      <c r="E1749" s="42"/>
      <c r="F1749" s="42"/>
      <c r="G1749" s="42"/>
      <c r="H1749" s="42"/>
      <c r="I1749" s="42"/>
      <c r="J1749" s="42"/>
      <c r="K1749" s="42"/>
      <c r="L1749" s="42"/>
    </row>
    <row r="1750" spans="3:12">
      <c r="C1750" s="151"/>
      <c r="D1750" s="19"/>
      <c r="E1750" s="42"/>
      <c r="F1750" s="42"/>
      <c r="G1750" s="42"/>
      <c r="H1750" s="42"/>
      <c r="I1750" s="42"/>
      <c r="J1750" s="42"/>
      <c r="K1750" s="42"/>
      <c r="L1750" s="42"/>
    </row>
    <row r="1751" spans="3:12">
      <c r="C1751" s="151"/>
      <c r="D1751" s="19"/>
      <c r="E1751" s="42"/>
      <c r="F1751" s="42"/>
      <c r="G1751" s="42"/>
      <c r="H1751" s="42"/>
      <c r="I1751" s="42"/>
      <c r="J1751" s="42"/>
      <c r="K1751" s="42"/>
      <c r="L1751" s="42"/>
    </row>
    <row r="1752" spans="3:12">
      <c r="C1752" s="151"/>
      <c r="D1752" s="19"/>
      <c r="E1752" s="42"/>
      <c r="F1752" s="42"/>
      <c r="G1752" s="42"/>
      <c r="H1752" s="42"/>
      <c r="I1752" s="42"/>
      <c r="J1752" s="42"/>
      <c r="K1752" s="42"/>
      <c r="L1752" s="42"/>
    </row>
    <row r="1753" spans="3:12">
      <c r="C1753" s="151"/>
      <c r="D1753" s="19"/>
      <c r="E1753" s="42"/>
      <c r="F1753" s="42"/>
      <c r="G1753" s="42"/>
      <c r="H1753" s="42"/>
      <c r="I1753" s="42"/>
      <c r="J1753" s="42"/>
      <c r="K1753" s="42"/>
      <c r="L1753" s="42"/>
    </row>
    <row r="1754" spans="3:12">
      <c r="C1754" s="151"/>
      <c r="D1754" s="19"/>
      <c r="E1754" s="42"/>
      <c r="F1754" s="42"/>
      <c r="G1754" s="42"/>
      <c r="H1754" s="42"/>
      <c r="I1754" s="42"/>
      <c r="J1754" s="42"/>
      <c r="K1754" s="42"/>
      <c r="L1754" s="42"/>
    </row>
    <row r="1755" spans="3:12">
      <c r="C1755" s="151"/>
      <c r="D1755" s="19"/>
      <c r="E1755" s="42"/>
      <c r="F1755" s="42"/>
      <c r="G1755" s="42"/>
      <c r="H1755" s="42"/>
      <c r="I1755" s="42"/>
      <c r="J1755" s="42"/>
      <c r="K1755" s="42"/>
      <c r="L1755" s="42"/>
    </row>
    <row r="1756" spans="3:12">
      <c r="C1756" s="151"/>
      <c r="D1756" s="19"/>
      <c r="E1756" s="42"/>
      <c r="F1756" s="42"/>
      <c r="G1756" s="42"/>
      <c r="H1756" s="42"/>
      <c r="I1756" s="42"/>
      <c r="J1756" s="42"/>
      <c r="K1756" s="42"/>
      <c r="L1756" s="42"/>
    </row>
    <row r="1757" spans="3:12">
      <c r="C1757" s="151"/>
      <c r="D1757" s="19"/>
      <c r="E1757" s="42"/>
      <c r="F1757" s="42"/>
      <c r="G1757" s="42"/>
      <c r="H1757" s="42"/>
      <c r="I1757" s="42"/>
      <c r="J1757" s="42"/>
      <c r="K1757" s="42"/>
      <c r="L1757" s="42"/>
    </row>
    <row r="1758" spans="3:12">
      <c r="C1758" s="151"/>
      <c r="D1758" s="19"/>
      <c r="E1758" s="42"/>
      <c r="F1758" s="42"/>
      <c r="G1758" s="42"/>
      <c r="H1758" s="42"/>
      <c r="I1758" s="42"/>
      <c r="J1758" s="42"/>
      <c r="K1758" s="42"/>
      <c r="L1758" s="42"/>
    </row>
    <row r="1759" spans="3:12">
      <c r="C1759" s="151"/>
      <c r="D1759" s="19"/>
      <c r="E1759" s="42"/>
      <c r="F1759" s="42"/>
      <c r="G1759" s="42"/>
      <c r="H1759" s="42"/>
      <c r="I1759" s="42"/>
      <c r="J1759" s="42"/>
      <c r="K1759" s="42"/>
      <c r="L1759" s="42"/>
    </row>
    <row r="1760" spans="3:12">
      <c r="C1760" s="151"/>
      <c r="D1760" s="19"/>
      <c r="E1760" s="42"/>
      <c r="F1760" s="42"/>
      <c r="G1760" s="42"/>
      <c r="H1760" s="42"/>
      <c r="I1760" s="42"/>
      <c r="J1760" s="42"/>
      <c r="K1760" s="42"/>
      <c r="L1760" s="42"/>
    </row>
    <row r="1761" spans="3:12">
      <c r="C1761" s="151"/>
      <c r="D1761" s="19"/>
      <c r="E1761" s="42"/>
      <c r="F1761" s="42"/>
      <c r="G1761" s="42"/>
      <c r="H1761" s="42"/>
      <c r="I1761" s="42"/>
      <c r="J1761" s="42"/>
      <c r="K1761" s="42"/>
      <c r="L1761" s="42"/>
    </row>
    <row r="1762" spans="3:12">
      <c r="C1762" s="151"/>
      <c r="D1762" s="19"/>
      <c r="E1762" s="42"/>
      <c r="F1762" s="42"/>
      <c r="G1762" s="42"/>
      <c r="H1762" s="42"/>
      <c r="I1762" s="42"/>
      <c r="J1762" s="42"/>
      <c r="K1762" s="42"/>
      <c r="L1762" s="42"/>
    </row>
    <row r="1763" spans="3:12">
      <c r="C1763" s="151"/>
      <c r="D1763" s="19"/>
      <c r="E1763" s="42"/>
      <c r="F1763" s="42"/>
      <c r="G1763" s="42"/>
      <c r="H1763" s="42"/>
      <c r="I1763" s="42"/>
      <c r="J1763" s="42"/>
      <c r="K1763" s="42"/>
      <c r="L1763" s="42"/>
    </row>
    <row r="1764" spans="3:12">
      <c r="C1764" s="151"/>
      <c r="D1764" s="19"/>
      <c r="E1764" s="42"/>
      <c r="F1764" s="42"/>
      <c r="G1764" s="42"/>
      <c r="H1764" s="42"/>
      <c r="I1764" s="42"/>
      <c r="J1764" s="42"/>
      <c r="K1764" s="42"/>
      <c r="L1764" s="42"/>
    </row>
    <row r="1765" spans="3:12">
      <c r="C1765" s="151"/>
      <c r="D1765" s="19"/>
      <c r="E1765" s="42"/>
      <c r="F1765" s="42"/>
      <c r="G1765" s="42"/>
      <c r="H1765" s="42"/>
      <c r="I1765" s="42"/>
      <c r="J1765" s="42"/>
      <c r="K1765" s="42"/>
      <c r="L1765" s="42"/>
    </row>
    <row r="1766" spans="3:12">
      <c r="C1766" s="151"/>
      <c r="D1766" s="19"/>
      <c r="E1766" s="42"/>
      <c r="F1766" s="42"/>
      <c r="G1766" s="42"/>
      <c r="H1766" s="42"/>
      <c r="I1766" s="42"/>
      <c r="J1766" s="42"/>
      <c r="K1766" s="42"/>
      <c r="L1766" s="42"/>
    </row>
    <row r="1767" spans="3:12">
      <c r="C1767" s="151"/>
      <c r="D1767" s="19"/>
      <c r="E1767" s="42"/>
      <c r="F1767" s="42"/>
      <c r="G1767" s="42"/>
      <c r="H1767" s="42"/>
      <c r="I1767" s="42"/>
      <c r="J1767" s="42"/>
      <c r="K1767" s="42"/>
      <c r="L1767" s="42"/>
    </row>
  </sheetData>
  <mergeCells count="30">
    <mergeCell ref="C3:C4"/>
    <mergeCell ref="C6:C7"/>
    <mergeCell ref="C9:C20"/>
    <mergeCell ref="A133:A137"/>
    <mergeCell ref="B94:B109"/>
    <mergeCell ref="B39:B61"/>
    <mergeCell ref="B111:B131"/>
    <mergeCell ref="B89:B92"/>
    <mergeCell ref="B63:B75"/>
    <mergeCell ref="B77:B87"/>
    <mergeCell ref="A3:A131"/>
    <mergeCell ref="B3:B4"/>
    <mergeCell ref="B6:B7"/>
    <mergeCell ref="B9:B22"/>
    <mergeCell ref="B24:B37"/>
    <mergeCell ref="C137:D137"/>
    <mergeCell ref="C136:D136"/>
    <mergeCell ref="C39:C61"/>
    <mergeCell ref="C21:C22"/>
    <mergeCell ref="C135:D135"/>
    <mergeCell ref="C94:C109"/>
    <mergeCell ref="C111:C131"/>
    <mergeCell ref="C134:D134"/>
    <mergeCell ref="C133:D133"/>
    <mergeCell ref="C24:C37"/>
    <mergeCell ref="C132:D132"/>
    <mergeCell ref="C89:C90"/>
    <mergeCell ref="C91:C92"/>
    <mergeCell ref="C63:C75"/>
    <mergeCell ref="C77:C87"/>
  </mergeCells>
  <conditionalFormatting sqref="D94">
    <cfRule type="duplicateValues" dxfId="2" priority="3"/>
  </conditionalFormatting>
  <conditionalFormatting sqref="D95">
    <cfRule type="duplicateValues" dxfId="1" priority="2"/>
  </conditionalFormatting>
  <conditionalFormatting sqref="D103">
    <cfRule type="duplicateValues" dxfId="0" priority="1"/>
  </conditionalFormatting>
  <hyperlinks>
    <hyperlink ref="B3:B4" location="'2.Ficha'!A3" display="2.1. Mujeres víctimas de violencia sexual fuera de la pareja a lo largo de la vida" xr:uid="{0CE9FB60-DF9D-4AE1-9D1C-79132277415C}"/>
    <hyperlink ref="B6:B7" location="'2.Ficha'!A8" display="2.2. Mujeres víctimas de acoso sexual a lo largo de la vida" xr:uid="{7287AE63-9535-4F79-80BA-18DCF5989526}"/>
    <hyperlink ref="B9:B20" location="'2.Ficha'!A13" display="2.3. Hechos conocidos contra la libertad sexual por tipologías" xr:uid="{DF83E9EF-81FB-42F0-BF18-008C551F92AF}"/>
    <hyperlink ref="B24:B37" location="'2.Ficha'!A18" display="2.4. Victimizaciones de mujeres por infracciones penales contra la libertad sexual según tipología penal" xr:uid="{E577D6E4-8B96-4067-AF1C-E04734C3440A}"/>
    <hyperlink ref="B39:B61" location="'2.Ficha'!A23" display="2.5. Victimizaciones por infracciones penales contra la libertad sexual por grupo de edad y sexo" xr:uid="{3C560AE8-4DAD-43FE-8214-5205B5E1E182}"/>
    <hyperlink ref="B63:B75" location="'2.Ficha'!A28" display="2.6. Detenciones e investigados por infracciones penales contra la libertad sexual según tipología penal y sexo" xr:uid="{DF30B8BD-BCD8-49AE-B23A-5537D575EBDE}"/>
    <hyperlink ref="B77:B87" location="'2.Ficha'!A33" display="2.7. Detenciones e investigados por infracciones penales contra la libertad sexual  por grupo de edad " xr:uid="{2B4F667C-42DC-4D4F-A5CC-8C9D456C9302}"/>
    <hyperlink ref="B89:B92" location="'2.Ficha'!A38" display="2.8. Delitos sexuales cometidos por dos o más responsables" xr:uid="{632850F1-303E-4381-A954-240577689142}"/>
    <hyperlink ref="B94:B109" location="'2.Ficha'!A42" display="2.9. Hechos conocidos de ciberdelincuencia sexual según tipología penal" xr:uid="{E5221E7C-7FD2-4D57-A2BA-6606B87B951C}"/>
    <hyperlink ref="B111:B131" location="'2.Ficha'!A47" display="2.10. Victimizaciones de ciberdelincuencia sexual por grupo de edad y sexo " xr:uid="{E3DC9D21-361E-4006-96C6-9B76C7EB3670}"/>
    <hyperlink ref="B133" location="'2.Ficha'!A53" display="2.11. Atenciones realizadas a través de la línea 900 del Centro de Crisis 24h de la Red municipal contra la violencia sexual " xr:uid="{2EC1C6F9-69E0-4722-B180-5D2A05E3E86F}"/>
    <hyperlink ref="B135" location="'2.Ficha'!A58" display="2.12. Mujeres atendidas en la Red municipal contra la violencia sexual" xr:uid="{A1671C8C-BF5E-42A7-90DC-DF70502DE5F0}"/>
    <hyperlink ref="B137" location="'2.Ficha'!A63" display="2.13. Mujeres atendidas en el Centro de crisis 24 horas contra la violencia sexual que interponen denuncia" xr:uid="{1519F42B-2065-4591-8457-01CE4869ECE3}"/>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EEA6A-428D-4EB4-8B21-A0A827C3C6EB}">
  <sheetPr>
    <tabColor theme="7" tint="0.79998168889431442"/>
  </sheetPr>
  <dimension ref="A1:CV257"/>
  <sheetViews>
    <sheetView topLeftCell="A118" zoomScaleNormal="100" workbookViewId="0">
      <selection activeCell="M223" sqref="M223"/>
    </sheetView>
  </sheetViews>
  <sheetFormatPr baseColWidth="10" defaultColWidth="11.54296875" defaultRowHeight="14.5"/>
  <cols>
    <col min="1" max="1" width="9.26953125" style="15" customWidth="1"/>
    <col min="2" max="6" width="11.54296875" style="15"/>
    <col min="7" max="7" width="13.7265625" style="15" customWidth="1"/>
    <col min="8" max="16384" width="11.54296875" style="15"/>
  </cols>
  <sheetData>
    <row r="1" spans="1:14" ht="26.15" customHeight="1">
      <c r="A1" s="146" t="s">
        <v>485</v>
      </c>
      <c r="B1" s="146"/>
      <c r="C1" s="146"/>
      <c r="D1" s="146"/>
      <c r="E1" s="146"/>
      <c r="F1" s="146"/>
      <c r="G1" s="146"/>
      <c r="H1" s="146"/>
      <c r="I1" s="146"/>
      <c r="J1" s="146"/>
      <c r="K1" s="146"/>
      <c r="L1" s="146"/>
      <c r="M1" s="146"/>
      <c r="N1" s="148"/>
    </row>
    <row r="2" spans="1:14" ht="18" customHeight="1">
      <c r="A2" s="101" t="s">
        <v>486</v>
      </c>
      <c r="B2" s="495" t="s">
        <v>487</v>
      </c>
      <c r="C2" s="495"/>
      <c r="D2" s="495"/>
      <c r="E2" s="495"/>
      <c r="F2" s="495"/>
      <c r="G2" s="495"/>
      <c r="H2" s="495"/>
      <c r="I2" s="495"/>
      <c r="J2" s="495"/>
      <c r="K2" s="495"/>
      <c r="L2" s="495"/>
      <c r="M2" s="495"/>
    </row>
    <row r="3" spans="1:14">
      <c r="B3" s="1"/>
      <c r="C3" s="1"/>
      <c r="D3" s="1"/>
    </row>
    <row r="4" spans="1:14">
      <c r="B4" s="1"/>
      <c r="C4" s="1"/>
      <c r="D4" s="1"/>
    </row>
    <row r="5" spans="1:14">
      <c r="B5" s="1"/>
      <c r="C5" s="1"/>
      <c r="D5" s="1"/>
    </row>
    <row r="6" spans="1:14">
      <c r="B6" s="1"/>
      <c r="C6" s="1"/>
      <c r="D6" s="1"/>
    </row>
    <row r="8" spans="1:14">
      <c r="D8" s="21"/>
    </row>
    <row r="25" spans="1:25" s="34" customFormat="1" ht="18" customHeight="1">
      <c r="A25" s="101" t="s">
        <v>488</v>
      </c>
      <c r="B25" s="495" t="s">
        <v>489</v>
      </c>
      <c r="C25" s="495"/>
      <c r="D25" s="495"/>
      <c r="E25" s="495"/>
      <c r="F25" s="495"/>
      <c r="G25" s="495"/>
      <c r="H25" s="495"/>
      <c r="I25" s="495"/>
      <c r="J25" s="495"/>
      <c r="K25" s="495"/>
      <c r="L25" s="495"/>
      <c r="M25" s="495"/>
      <c r="N25" s="495"/>
      <c r="O25" s="495"/>
      <c r="P25" s="495"/>
      <c r="Q25" s="15"/>
      <c r="R25" s="15"/>
      <c r="S25" s="15"/>
      <c r="T25" s="15"/>
      <c r="U25" s="15"/>
      <c r="V25" s="15"/>
      <c r="W25" s="15"/>
      <c r="X25" s="15"/>
      <c r="Y25" s="15"/>
    </row>
    <row r="26" spans="1:25" s="34" customFormat="1">
      <c r="A26" s="1"/>
      <c r="B26" s="1"/>
      <c r="C26" s="1"/>
      <c r="D26" s="1"/>
      <c r="E26" s="1"/>
      <c r="F26" s="1"/>
      <c r="G26" s="1"/>
      <c r="H26" s="1"/>
      <c r="I26" s="1"/>
      <c r="J26" s="1"/>
      <c r="K26" s="1"/>
      <c r="L26" s="1"/>
      <c r="M26" s="1"/>
      <c r="N26" s="1"/>
      <c r="O26" s="1"/>
      <c r="P26" s="15"/>
      <c r="Q26" s="15"/>
      <c r="R26" s="15"/>
      <c r="S26" s="15"/>
      <c r="T26" s="15"/>
      <c r="U26" s="15"/>
      <c r="V26" s="15"/>
      <c r="W26" s="15"/>
      <c r="X26" s="15"/>
      <c r="Y26" s="15"/>
    </row>
    <row r="27" spans="1:25" s="34" customFormat="1">
      <c r="A27" s="1"/>
      <c r="B27" s="1"/>
      <c r="C27" s="1"/>
      <c r="D27" s="1"/>
      <c r="E27" s="1"/>
      <c r="F27" s="1"/>
      <c r="G27" s="1"/>
      <c r="H27" s="1"/>
      <c r="I27" s="1"/>
      <c r="J27" s="1"/>
      <c r="K27" s="1"/>
      <c r="L27" s="1"/>
      <c r="M27" s="1"/>
      <c r="N27" s="1"/>
      <c r="O27" s="1"/>
      <c r="P27" s="15"/>
      <c r="Q27" s="15"/>
      <c r="R27" s="15"/>
      <c r="S27" s="15"/>
      <c r="T27" s="15"/>
      <c r="U27" s="15"/>
      <c r="V27" s="15"/>
      <c r="W27" s="15"/>
      <c r="X27" s="15"/>
      <c r="Y27" s="15"/>
    </row>
    <row r="28" spans="1:25">
      <c r="A28" s="1"/>
      <c r="B28" s="1"/>
      <c r="C28" s="1"/>
      <c r="D28" s="1"/>
      <c r="E28" s="1"/>
      <c r="F28" s="1"/>
      <c r="G28" s="1"/>
      <c r="H28" s="1"/>
      <c r="I28" s="1"/>
      <c r="J28" s="1"/>
      <c r="K28" s="1"/>
      <c r="L28" s="1"/>
      <c r="M28" s="1"/>
      <c r="N28" s="1"/>
      <c r="O28" s="1"/>
    </row>
    <row r="29" spans="1:25">
      <c r="A29" s="1"/>
      <c r="B29" s="1"/>
      <c r="C29" s="1"/>
      <c r="D29" s="1"/>
      <c r="E29" s="1"/>
      <c r="F29" s="1"/>
      <c r="G29" s="1"/>
      <c r="H29" s="1"/>
      <c r="I29" s="1"/>
      <c r="J29" s="1"/>
      <c r="K29" s="1"/>
      <c r="L29" s="1"/>
      <c r="M29" s="1"/>
      <c r="N29" s="1"/>
      <c r="O29" s="1"/>
    </row>
    <row r="30" spans="1:25">
      <c r="A30" s="1"/>
      <c r="B30" s="1"/>
      <c r="C30" s="1"/>
      <c r="D30" s="1"/>
      <c r="E30" s="1"/>
      <c r="F30" s="1"/>
      <c r="G30" s="1"/>
      <c r="H30" s="1"/>
      <c r="I30" s="1"/>
      <c r="J30" s="1"/>
      <c r="K30" s="1"/>
      <c r="L30" s="1"/>
      <c r="M30" s="1"/>
      <c r="N30" s="1"/>
      <c r="O30" s="1"/>
    </row>
    <row r="31" spans="1:25">
      <c r="A31" s="1"/>
      <c r="B31" s="1"/>
      <c r="C31" s="1"/>
      <c r="D31" s="1"/>
      <c r="E31" s="1"/>
      <c r="F31" s="1"/>
      <c r="G31" s="1"/>
      <c r="H31" s="1"/>
      <c r="I31" s="1"/>
      <c r="J31" s="1"/>
      <c r="K31" s="1"/>
      <c r="L31" s="1"/>
      <c r="M31" s="1"/>
      <c r="N31" s="1"/>
      <c r="O31" s="1"/>
    </row>
    <row r="32" spans="1:25">
      <c r="A32" s="16"/>
      <c r="C32" s="35"/>
      <c r="D32" s="35"/>
      <c r="E32" s="35"/>
      <c r="F32" s="35"/>
      <c r="G32" s="35"/>
      <c r="H32" s="35"/>
      <c r="I32" s="35"/>
      <c r="J32" s="35"/>
      <c r="K32" s="35"/>
      <c r="L32" s="35"/>
      <c r="M32" s="35"/>
      <c r="N32" s="35"/>
      <c r="O32" s="35"/>
    </row>
    <row r="33" spans="1:16">
      <c r="C33" s="35"/>
      <c r="D33" s="35"/>
      <c r="E33" s="35"/>
      <c r="F33" s="35"/>
      <c r="G33" s="35"/>
      <c r="H33" s="35"/>
      <c r="I33" s="35"/>
      <c r="J33" s="35"/>
      <c r="K33" s="35"/>
      <c r="L33" s="35"/>
      <c r="M33" s="35"/>
      <c r="N33" s="35"/>
      <c r="O33" s="35"/>
    </row>
    <row r="34" spans="1:16">
      <c r="A34" s="16"/>
      <c r="C34" s="35"/>
      <c r="D34" s="35"/>
      <c r="E34" s="35"/>
      <c r="F34" s="35"/>
      <c r="G34" s="35"/>
      <c r="H34" s="35"/>
      <c r="I34" s="35"/>
      <c r="J34" s="35"/>
      <c r="K34" s="35"/>
      <c r="L34" s="35"/>
      <c r="M34" s="35"/>
      <c r="N34" s="35"/>
      <c r="O34" s="35"/>
    </row>
    <row r="35" spans="1:16">
      <c r="A35" s="16"/>
      <c r="C35" s="35"/>
      <c r="D35" s="35"/>
      <c r="E35" s="35"/>
      <c r="F35" s="35"/>
      <c r="G35" s="35"/>
      <c r="H35" s="35"/>
      <c r="I35" s="35"/>
      <c r="J35" s="35"/>
      <c r="K35" s="35"/>
      <c r="L35" s="35"/>
      <c r="M35" s="35"/>
      <c r="N35" s="35"/>
      <c r="O35" s="35"/>
    </row>
    <row r="36" spans="1:16">
      <c r="A36" s="16"/>
      <c r="C36" s="35"/>
      <c r="D36" s="35"/>
      <c r="E36" s="35"/>
      <c r="F36" s="35"/>
      <c r="G36" s="35"/>
      <c r="H36" s="35"/>
      <c r="I36" s="35"/>
      <c r="J36" s="35"/>
      <c r="K36" s="35"/>
      <c r="L36" s="35"/>
      <c r="M36" s="35"/>
      <c r="N36" s="35"/>
      <c r="O36" s="35"/>
    </row>
    <row r="37" spans="1:16">
      <c r="A37" s="16"/>
      <c r="C37" s="35"/>
      <c r="D37" s="35"/>
      <c r="E37" s="35"/>
      <c r="F37" s="35"/>
      <c r="G37" s="35"/>
      <c r="H37" s="35"/>
      <c r="I37" s="35"/>
      <c r="J37" s="35"/>
      <c r="K37" s="35"/>
      <c r="L37" s="35"/>
      <c r="M37" s="35"/>
      <c r="N37" s="35"/>
      <c r="O37" s="35"/>
    </row>
    <row r="48" spans="1:16" ht="18" customHeight="1">
      <c r="A48" s="101" t="s">
        <v>93</v>
      </c>
      <c r="B48" s="495" t="s">
        <v>92</v>
      </c>
      <c r="C48" s="495"/>
      <c r="D48" s="495"/>
      <c r="E48" s="495"/>
      <c r="F48" s="495"/>
      <c r="G48" s="495"/>
      <c r="H48" s="495"/>
      <c r="I48" s="495"/>
      <c r="J48" s="495"/>
      <c r="K48" s="495"/>
      <c r="L48" s="495"/>
      <c r="M48" s="495"/>
      <c r="N48" s="495"/>
      <c r="O48" s="495"/>
      <c r="P48" s="495"/>
    </row>
    <row r="52" spans="1:5">
      <c r="A52" s="1"/>
      <c r="B52" s="1"/>
      <c r="C52" s="1"/>
      <c r="D52" s="1"/>
      <c r="E52" s="1"/>
    </row>
    <row r="53" spans="1:5">
      <c r="A53" s="1"/>
      <c r="B53" s="1"/>
      <c r="C53" s="1"/>
      <c r="D53" s="1"/>
      <c r="E53" s="1"/>
    </row>
    <row r="54" spans="1:5">
      <c r="A54" s="1"/>
      <c r="B54" s="1"/>
      <c r="C54" s="1"/>
      <c r="D54" s="1"/>
      <c r="E54" s="1"/>
    </row>
    <row r="68" spans="1:16" hidden="1"/>
    <row r="69" spans="1:16" hidden="1"/>
    <row r="70" spans="1:16" hidden="1"/>
    <row r="71" spans="1:16" ht="29.25" hidden="1" customHeight="1"/>
    <row r="74" spans="1:16" ht="18" customHeight="1">
      <c r="A74" s="101" t="s">
        <v>96</v>
      </c>
      <c r="B74" s="495" t="s">
        <v>490</v>
      </c>
      <c r="C74" s="495"/>
      <c r="D74" s="495"/>
      <c r="E74" s="495"/>
      <c r="F74" s="495"/>
      <c r="G74" s="495"/>
      <c r="H74" s="495"/>
      <c r="I74" s="495"/>
      <c r="J74" s="495"/>
      <c r="K74" s="1"/>
      <c r="L74" s="1"/>
      <c r="M74" s="1"/>
      <c r="N74" s="1"/>
      <c r="O74" s="1"/>
      <c r="P74" s="1"/>
    </row>
    <row r="75" spans="1:16">
      <c r="A75" s="1"/>
      <c r="B75" s="1"/>
      <c r="C75" s="1"/>
      <c r="D75" s="1"/>
      <c r="E75" s="1"/>
      <c r="F75" s="1"/>
      <c r="G75" s="1"/>
      <c r="H75" s="1"/>
      <c r="I75" s="1"/>
      <c r="J75" s="1"/>
      <c r="K75" s="1"/>
      <c r="L75" s="1"/>
      <c r="M75" s="1"/>
      <c r="N75" s="1"/>
      <c r="O75" s="1"/>
    </row>
    <row r="76" spans="1:16">
      <c r="A76" s="1"/>
      <c r="B76" s="1"/>
      <c r="C76" s="1"/>
      <c r="D76" s="1"/>
      <c r="E76" s="1"/>
      <c r="F76" s="1"/>
      <c r="G76" s="1"/>
      <c r="H76" s="1"/>
      <c r="I76" s="1"/>
      <c r="J76" s="1"/>
      <c r="K76" s="1"/>
      <c r="L76" s="1"/>
      <c r="M76" s="1"/>
      <c r="N76" s="1"/>
      <c r="O76" s="1"/>
    </row>
    <row r="77" spans="1:16">
      <c r="A77" s="1"/>
      <c r="B77" s="1"/>
      <c r="C77" s="1"/>
      <c r="D77" s="1"/>
      <c r="E77" s="1"/>
      <c r="F77" s="1"/>
      <c r="G77" s="1"/>
      <c r="H77" s="1"/>
      <c r="I77" s="1"/>
      <c r="J77" s="1"/>
      <c r="K77" s="1"/>
      <c r="L77" s="1"/>
      <c r="M77" s="1"/>
      <c r="N77" s="1"/>
      <c r="O77" s="1"/>
    </row>
    <row r="78" spans="1:16">
      <c r="A78" s="1"/>
      <c r="B78" s="1"/>
      <c r="C78" s="1"/>
      <c r="D78" s="1"/>
      <c r="E78" s="1"/>
      <c r="F78" s="1"/>
      <c r="G78" s="1"/>
      <c r="H78" s="1"/>
      <c r="I78" s="1"/>
      <c r="J78" s="1"/>
      <c r="K78" s="1"/>
      <c r="L78" s="1"/>
      <c r="M78" s="1"/>
      <c r="N78" s="1"/>
      <c r="O78" s="1"/>
    </row>
    <row r="79" spans="1:16">
      <c r="A79" s="1"/>
      <c r="B79" s="1"/>
      <c r="C79" s="1"/>
      <c r="D79" s="1"/>
      <c r="E79" s="1"/>
      <c r="F79" s="1"/>
      <c r="G79" s="1"/>
      <c r="H79" s="1"/>
      <c r="I79" s="1"/>
      <c r="J79" s="1"/>
      <c r="K79" s="1"/>
      <c r="L79" s="1"/>
      <c r="M79" s="1"/>
      <c r="N79" s="1"/>
      <c r="O79" s="1"/>
    </row>
    <row r="94" spans="1:53" s="34" customForma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row>
    <row r="95" spans="1:53" s="34" customFormat="1" ht="18" customHeight="1">
      <c r="A95" s="101" t="s">
        <v>99</v>
      </c>
      <c r="B95" s="495" t="s">
        <v>98</v>
      </c>
      <c r="C95" s="495"/>
      <c r="D95" s="495"/>
      <c r="E95" s="495"/>
      <c r="F95" s="495"/>
      <c r="G95" s="495"/>
      <c r="H95" s="495"/>
      <c r="I95" s="495"/>
      <c r="J95" s="495"/>
      <c r="K95" s="495"/>
      <c r="L95" s="495"/>
      <c r="M95" s="495"/>
      <c r="N95" s="495"/>
      <c r="O95" s="495"/>
      <c r="P95" s="495"/>
      <c r="Q95" s="495"/>
      <c r="R95" s="495"/>
      <c r="S95" s="495"/>
      <c r="T95" s="495"/>
      <c r="U95" s="495"/>
      <c r="V95" s="495"/>
      <c r="W95" s="495"/>
      <c r="X95" s="49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row>
    <row r="96" spans="1:53" s="34" customForma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row>
    <row r="101" spans="1:100" s="34" customForma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row>
    <row r="107" spans="1:100" s="34" customForma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row>
    <row r="108" spans="1:100" s="34" customForma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row>
    <row r="109" spans="1:100" s="34" customForma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row>
    <row r="112" spans="1:100" s="34" customForma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row>
    <row r="113" spans="1:100" s="34" customForma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row>
    <row r="114" spans="1:100" s="34" customForma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row>
    <row r="117" spans="1:100" ht="15" customHeight="1"/>
    <row r="118" spans="1:100" ht="18" customHeight="1">
      <c r="A118" s="101" t="s">
        <v>102</v>
      </c>
      <c r="B118" s="495" t="s">
        <v>491</v>
      </c>
      <c r="C118" s="495"/>
      <c r="D118" s="495"/>
      <c r="E118" s="495"/>
      <c r="F118" s="495"/>
      <c r="G118" s="495"/>
      <c r="H118" s="495"/>
      <c r="I118" s="495"/>
      <c r="J118" s="495"/>
    </row>
    <row r="120" spans="1:100" s="34" customForma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row>
    <row r="124" spans="1:100" s="34" customForma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row>
    <row r="129" spans="1:15" ht="16" customHeight="1"/>
    <row r="134" spans="1:15">
      <c r="A134" s="1"/>
      <c r="B134" s="1"/>
      <c r="C134" s="1"/>
      <c r="D134" s="1"/>
      <c r="E134" s="1"/>
      <c r="F134" s="1"/>
      <c r="G134" s="1"/>
      <c r="H134" s="1"/>
      <c r="I134" s="1"/>
      <c r="J134" s="1"/>
      <c r="K134" s="1"/>
      <c r="L134" s="1"/>
      <c r="M134" s="1"/>
      <c r="N134" s="1"/>
      <c r="O134" s="1"/>
    </row>
    <row r="135" spans="1:15">
      <c r="A135" s="1"/>
      <c r="B135" s="1"/>
      <c r="C135" s="1"/>
      <c r="D135" s="1"/>
      <c r="E135" s="1"/>
      <c r="F135" s="1"/>
      <c r="G135" s="1"/>
      <c r="H135" s="1"/>
      <c r="I135" s="1"/>
      <c r="J135" s="1"/>
      <c r="K135" s="1"/>
      <c r="L135" s="1"/>
      <c r="M135" s="1"/>
      <c r="N135" s="1"/>
      <c r="O135" s="1"/>
    </row>
    <row r="136" spans="1:15">
      <c r="A136" s="1"/>
      <c r="B136" s="1"/>
      <c r="C136" s="1"/>
      <c r="D136" s="1"/>
      <c r="E136" s="1"/>
      <c r="F136" s="1"/>
      <c r="G136" s="1"/>
      <c r="H136" s="1"/>
      <c r="I136" s="1"/>
      <c r="J136" s="1"/>
      <c r="K136" s="1"/>
      <c r="L136" s="1"/>
      <c r="M136" s="1"/>
      <c r="N136" s="1"/>
      <c r="O136" s="1"/>
    </row>
    <row r="137" spans="1:15">
      <c r="A137" s="1"/>
      <c r="B137" s="1"/>
      <c r="C137" s="1"/>
      <c r="D137" s="1"/>
      <c r="E137" s="1"/>
      <c r="F137" s="1"/>
      <c r="G137" s="1"/>
      <c r="H137" s="1"/>
      <c r="I137" s="1"/>
      <c r="J137" s="1"/>
      <c r="K137" s="1"/>
      <c r="L137" s="1"/>
      <c r="M137" s="1"/>
      <c r="N137" s="1"/>
      <c r="O137" s="1"/>
    </row>
    <row r="138" spans="1:15">
      <c r="A138" s="1"/>
      <c r="B138" s="1"/>
      <c r="C138" s="1"/>
      <c r="D138" s="1"/>
      <c r="E138" s="1"/>
      <c r="F138" s="1"/>
      <c r="G138" s="1"/>
      <c r="H138" s="1"/>
      <c r="I138" s="1"/>
      <c r="J138" s="1"/>
      <c r="K138" s="1"/>
      <c r="L138" s="1"/>
      <c r="M138" s="1"/>
      <c r="N138" s="1"/>
      <c r="O138" s="1"/>
    </row>
    <row r="139" spans="1:15">
      <c r="A139" s="1"/>
      <c r="B139" s="1"/>
      <c r="C139" s="1"/>
      <c r="D139" s="1"/>
      <c r="E139" s="1"/>
      <c r="F139" s="1"/>
      <c r="G139" s="1"/>
      <c r="H139" s="1"/>
      <c r="I139" s="1"/>
      <c r="J139" s="1"/>
      <c r="K139" s="1"/>
      <c r="L139" s="1"/>
      <c r="M139" s="1"/>
      <c r="N139" s="1"/>
      <c r="O139" s="1"/>
    </row>
    <row r="140" spans="1:15">
      <c r="A140" s="1"/>
      <c r="B140" s="1"/>
      <c r="C140" s="1"/>
      <c r="D140" s="1"/>
      <c r="E140" s="1"/>
      <c r="F140" s="1"/>
      <c r="G140" s="1"/>
      <c r="H140" s="1"/>
      <c r="I140" s="1"/>
      <c r="J140" s="1"/>
      <c r="K140" s="1"/>
      <c r="L140" s="1"/>
      <c r="M140" s="1"/>
      <c r="N140" s="1"/>
      <c r="O140" s="1"/>
    </row>
    <row r="141" spans="1:15" ht="15.5">
      <c r="A141" s="101" t="s">
        <v>105</v>
      </c>
      <c r="B141" s="495" t="s">
        <v>104</v>
      </c>
      <c r="C141" s="495"/>
      <c r="D141" s="495"/>
      <c r="E141" s="495"/>
      <c r="F141" s="495"/>
      <c r="G141" s="495"/>
      <c r="H141" s="495"/>
      <c r="I141" s="495"/>
      <c r="J141" s="495"/>
      <c r="K141" s="1"/>
      <c r="L141" s="1"/>
      <c r="M141" s="1"/>
      <c r="N141" s="1"/>
      <c r="O141" s="1"/>
    </row>
    <row r="150" spans="1:15">
      <c r="A150" s="1"/>
      <c r="B150" s="1"/>
      <c r="C150" s="1"/>
      <c r="D150" s="1"/>
      <c r="E150" s="1"/>
      <c r="F150" s="1"/>
      <c r="G150" s="1"/>
      <c r="H150" s="1"/>
      <c r="I150" s="1"/>
      <c r="J150" s="1"/>
      <c r="K150" s="1"/>
      <c r="L150" s="1"/>
      <c r="M150" s="1"/>
      <c r="N150" s="1"/>
      <c r="O150" s="1"/>
    </row>
    <row r="151" spans="1:15">
      <c r="A151" s="1"/>
      <c r="B151" s="1"/>
      <c r="C151" s="1"/>
      <c r="D151" s="1"/>
      <c r="E151" s="1"/>
      <c r="F151" s="1"/>
      <c r="G151" s="1"/>
      <c r="H151" s="1"/>
      <c r="I151" s="1"/>
      <c r="J151" s="1"/>
      <c r="K151" s="1"/>
      <c r="L151" s="1"/>
      <c r="M151" s="1"/>
      <c r="N151" s="1"/>
      <c r="O151" s="1"/>
    </row>
    <row r="152" spans="1:15">
      <c r="A152" s="1"/>
      <c r="B152" s="1"/>
      <c r="C152" s="1"/>
      <c r="D152" s="1"/>
      <c r="E152" s="1"/>
      <c r="F152" s="1"/>
      <c r="G152" s="1"/>
      <c r="H152" s="1"/>
      <c r="I152" s="1"/>
      <c r="J152" s="1"/>
      <c r="K152" s="1"/>
      <c r="L152" s="1"/>
      <c r="M152" s="1"/>
      <c r="N152" s="1"/>
      <c r="O152" s="1"/>
    </row>
    <row r="153" spans="1:15">
      <c r="A153" s="1"/>
      <c r="B153" s="1"/>
      <c r="C153" s="1"/>
      <c r="D153" s="1"/>
      <c r="E153" s="1"/>
      <c r="F153" s="1"/>
      <c r="G153" s="1"/>
      <c r="H153" s="1"/>
      <c r="I153" s="1"/>
      <c r="J153" s="1"/>
      <c r="K153" s="1"/>
      <c r="L153" s="1"/>
      <c r="M153" s="1"/>
      <c r="N153" s="1"/>
      <c r="O153" s="1"/>
    </row>
    <row r="154" spans="1:15">
      <c r="A154" s="1"/>
      <c r="B154" s="1"/>
      <c r="C154" s="1"/>
      <c r="D154" s="1"/>
      <c r="E154" s="1"/>
      <c r="F154" s="1"/>
      <c r="G154" s="1"/>
      <c r="H154" s="1"/>
      <c r="I154" s="1"/>
      <c r="J154" s="1"/>
      <c r="K154" s="1"/>
      <c r="M154" s="1"/>
      <c r="N154" s="1"/>
      <c r="O154" s="1"/>
    </row>
    <row r="155" spans="1:15">
      <c r="A155" s="1"/>
      <c r="B155" s="1"/>
      <c r="C155" s="1"/>
      <c r="D155" s="1"/>
      <c r="E155" s="1"/>
      <c r="F155" s="1"/>
      <c r="G155" s="1"/>
      <c r="H155" s="1"/>
      <c r="I155" s="1"/>
      <c r="J155" s="1"/>
      <c r="K155" s="1"/>
      <c r="L155" s="1"/>
      <c r="M155" s="1"/>
      <c r="N155" s="1"/>
      <c r="O155" s="1"/>
    </row>
    <row r="156" spans="1:15">
      <c r="A156" s="1"/>
      <c r="B156" s="1"/>
      <c r="C156" s="1"/>
      <c r="D156" s="1"/>
      <c r="E156" s="1"/>
      <c r="F156" s="1"/>
      <c r="G156" s="1"/>
      <c r="H156" s="1"/>
      <c r="I156" s="1"/>
      <c r="J156" s="1"/>
      <c r="L156" s="1"/>
      <c r="M156" s="1"/>
      <c r="N156" s="1"/>
      <c r="O156" s="1"/>
    </row>
    <row r="157" spans="1:15">
      <c r="A157" s="1"/>
      <c r="B157" s="1"/>
      <c r="C157" s="1"/>
      <c r="D157" s="1"/>
      <c r="E157" s="1"/>
      <c r="F157" s="1"/>
      <c r="G157" s="1"/>
      <c r="H157" s="1"/>
      <c r="I157" s="1"/>
      <c r="J157" s="1"/>
      <c r="K157" s="1"/>
      <c r="L157" s="1"/>
      <c r="M157" s="1"/>
      <c r="N157" s="1"/>
      <c r="O157" s="1"/>
    </row>
    <row r="158" spans="1:15">
      <c r="A158" s="1"/>
      <c r="B158" s="1"/>
      <c r="C158" s="1"/>
      <c r="D158" s="1"/>
      <c r="E158" s="1"/>
      <c r="F158" s="1"/>
      <c r="G158" s="1"/>
      <c r="H158" s="1"/>
      <c r="I158" s="1"/>
      <c r="J158" s="1"/>
      <c r="K158" s="1"/>
      <c r="L158" s="1"/>
      <c r="M158" s="1"/>
      <c r="N158" s="1"/>
      <c r="O158" s="1"/>
    </row>
    <row r="159" spans="1:15">
      <c r="A159" s="1"/>
      <c r="B159" s="1"/>
      <c r="C159" s="1"/>
      <c r="D159" s="1"/>
      <c r="E159" s="1"/>
      <c r="F159" s="1"/>
      <c r="G159" s="1"/>
      <c r="H159" s="1"/>
      <c r="I159" s="1"/>
      <c r="J159" s="1"/>
      <c r="K159" s="1"/>
      <c r="L159" s="1"/>
      <c r="M159" s="1"/>
      <c r="N159" s="1"/>
      <c r="O159" s="1"/>
    </row>
    <row r="160" spans="1:15">
      <c r="A160" s="1"/>
      <c r="B160" s="1"/>
      <c r="C160" s="1"/>
      <c r="D160" s="1"/>
      <c r="E160" s="1"/>
      <c r="F160" s="1"/>
      <c r="G160" s="1"/>
      <c r="H160" s="1"/>
      <c r="I160" s="1"/>
      <c r="J160" s="1"/>
      <c r="K160" s="1"/>
      <c r="L160" s="1"/>
      <c r="M160" s="1"/>
      <c r="N160" s="1"/>
      <c r="O160" s="1"/>
    </row>
    <row r="163" spans="1:10" ht="18" customHeight="1">
      <c r="A163" s="101" t="s">
        <v>108</v>
      </c>
      <c r="B163" s="495" t="s">
        <v>107</v>
      </c>
      <c r="C163" s="495"/>
      <c r="D163" s="495"/>
      <c r="E163" s="495"/>
      <c r="F163" s="495"/>
      <c r="G163" s="495"/>
      <c r="H163" s="495"/>
      <c r="I163" s="495"/>
      <c r="J163" s="495"/>
    </row>
    <row r="165" spans="1:10">
      <c r="A165" s="1"/>
      <c r="B165" s="1"/>
      <c r="C165" s="1"/>
      <c r="D165" s="1"/>
      <c r="E165" s="1"/>
      <c r="F165" s="1"/>
      <c r="G165" s="1"/>
      <c r="H165" s="1"/>
      <c r="I165" s="1"/>
    </row>
    <row r="166" spans="1:10">
      <c r="A166" s="1"/>
      <c r="B166" s="1"/>
      <c r="C166" s="1"/>
      <c r="D166" s="1"/>
      <c r="E166" s="1"/>
      <c r="F166" s="1"/>
      <c r="G166" s="1"/>
      <c r="H166" s="1"/>
      <c r="I166" s="1"/>
    </row>
    <row r="167" spans="1:10">
      <c r="A167" s="1"/>
      <c r="B167" s="1"/>
      <c r="C167" s="1"/>
      <c r="D167" s="1"/>
      <c r="E167" s="1"/>
      <c r="F167" s="1"/>
      <c r="G167" s="1"/>
      <c r="H167" s="1"/>
      <c r="I167" s="1"/>
    </row>
    <row r="168" spans="1:10">
      <c r="A168" s="1"/>
      <c r="B168" s="1"/>
      <c r="C168" s="1"/>
      <c r="D168" s="1"/>
      <c r="E168" s="1"/>
      <c r="F168" s="1"/>
      <c r="G168" s="1"/>
      <c r="H168" s="1"/>
      <c r="I168" s="1"/>
    </row>
    <row r="169" spans="1:10">
      <c r="A169" s="1"/>
      <c r="B169" s="1"/>
      <c r="C169" s="1"/>
      <c r="D169" s="1"/>
      <c r="E169" s="1"/>
      <c r="F169" s="1"/>
      <c r="G169" s="1"/>
      <c r="H169" s="1"/>
      <c r="I169" s="1"/>
    </row>
    <row r="170" spans="1:10">
      <c r="A170" s="1"/>
      <c r="B170" s="1"/>
      <c r="C170" s="1"/>
      <c r="D170" s="1"/>
      <c r="E170" s="1"/>
      <c r="F170" s="1"/>
      <c r="G170" s="1"/>
      <c r="H170" s="1"/>
      <c r="I170" s="1"/>
    </row>
    <row r="171" spans="1:10">
      <c r="A171" s="1"/>
      <c r="B171" s="1"/>
      <c r="C171" s="1"/>
      <c r="D171" s="1"/>
      <c r="E171" s="1"/>
      <c r="F171" s="1"/>
      <c r="G171" s="1"/>
      <c r="H171" s="1"/>
      <c r="I171" s="1"/>
    </row>
    <row r="172" spans="1:10">
      <c r="A172" s="1"/>
      <c r="B172" s="1"/>
      <c r="C172" s="1"/>
      <c r="D172" s="1"/>
      <c r="E172" s="1"/>
      <c r="F172" s="1"/>
      <c r="G172" s="1"/>
      <c r="H172" s="1"/>
      <c r="I172" s="1"/>
    </row>
    <row r="173" spans="1:10">
      <c r="A173" s="1"/>
      <c r="B173" s="1"/>
      <c r="C173" s="1"/>
      <c r="D173" s="1"/>
      <c r="E173" s="1"/>
      <c r="F173" s="1"/>
      <c r="G173" s="1"/>
      <c r="H173" s="1"/>
      <c r="I173" s="1"/>
    </row>
    <row r="174" spans="1:10">
      <c r="A174" s="1"/>
      <c r="B174" s="1"/>
      <c r="C174" s="1"/>
      <c r="D174" s="1"/>
      <c r="E174" s="1"/>
      <c r="F174" s="1"/>
      <c r="G174" s="1"/>
      <c r="H174" s="1"/>
      <c r="I174" s="1"/>
    </row>
    <row r="175" spans="1:10">
      <c r="A175" s="1"/>
      <c r="B175" s="1"/>
      <c r="C175" s="1"/>
      <c r="D175" s="1"/>
      <c r="E175" s="1"/>
      <c r="F175" s="1"/>
      <c r="G175" s="1"/>
      <c r="H175" s="1"/>
      <c r="I175" s="1"/>
    </row>
    <row r="176" spans="1:10">
      <c r="A176" s="1"/>
      <c r="B176" s="1"/>
      <c r="C176" s="1"/>
      <c r="D176" s="1"/>
      <c r="E176" s="1"/>
      <c r="F176" s="1"/>
      <c r="G176" s="1"/>
      <c r="H176" s="1"/>
      <c r="I176" s="1"/>
    </row>
    <row r="177" spans="1:16">
      <c r="A177" s="1"/>
      <c r="B177" s="1"/>
      <c r="C177" s="1"/>
      <c r="D177" s="1"/>
      <c r="E177" s="1"/>
      <c r="F177" s="1"/>
      <c r="G177" s="1"/>
      <c r="H177" s="1"/>
      <c r="I177" s="1"/>
    </row>
    <row r="186" spans="1:16" ht="20.149999999999999" customHeight="1">
      <c r="A186" s="101" t="s">
        <v>111</v>
      </c>
      <c r="B186" s="495" t="s">
        <v>110</v>
      </c>
      <c r="C186" s="495"/>
      <c r="D186" s="495"/>
      <c r="E186" s="495"/>
      <c r="F186" s="495"/>
      <c r="G186" s="495"/>
      <c r="H186" s="495"/>
      <c r="I186" s="495"/>
      <c r="J186" s="495"/>
      <c r="K186" s="495"/>
      <c r="L186" s="495"/>
      <c r="M186" s="495"/>
      <c r="N186" s="495"/>
      <c r="O186" s="495"/>
      <c r="P186" s="495"/>
    </row>
    <row r="188" spans="1:16">
      <c r="A188" s="1"/>
      <c r="B188" s="1"/>
      <c r="C188" s="1"/>
      <c r="D188" s="1"/>
      <c r="E188" s="1"/>
      <c r="F188" s="1"/>
      <c r="G188" s="1"/>
      <c r="H188" s="1"/>
      <c r="I188" s="1"/>
      <c r="J188" s="1"/>
    </row>
    <row r="189" spans="1:16">
      <c r="A189" s="1"/>
      <c r="B189" s="1"/>
      <c r="C189" s="1"/>
      <c r="D189" s="1"/>
      <c r="E189" s="1"/>
      <c r="F189" s="1"/>
      <c r="G189" s="1"/>
      <c r="H189" s="1"/>
      <c r="I189" s="1"/>
      <c r="J189" s="1"/>
    </row>
    <row r="190" spans="1:16">
      <c r="A190" s="1"/>
      <c r="B190" s="1"/>
      <c r="C190" s="1"/>
      <c r="D190" s="1"/>
      <c r="E190" s="1"/>
      <c r="F190" s="1"/>
      <c r="G190" s="1"/>
      <c r="H190" s="1"/>
      <c r="I190" s="1"/>
      <c r="J190" s="1"/>
    </row>
    <row r="191" spans="1:16">
      <c r="A191" s="1"/>
      <c r="B191" s="1"/>
      <c r="C191" s="1"/>
      <c r="D191" s="1"/>
      <c r="E191" s="1"/>
      <c r="F191" s="1"/>
      <c r="G191" s="1"/>
      <c r="H191" s="1"/>
      <c r="I191" s="1"/>
      <c r="J191" s="1"/>
    </row>
    <row r="192" spans="1:16">
      <c r="A192" s="1"/>
      <c r="B192" s="1"/>
      <c r="C192" s="1"/>
      <c r="D192" s="1"/>
      <c r="E192" s="1"/>
      <c r="F192" s="1"/>
      <c r="G192" s="1"/>
      <c r="H192" s="1"/>
      <c r="I192" s="1"/>
      <c r="J192" s="1"/>
    </row>
    <row r="193" spans="1:10">
      <c r="A193" s="1"/>
      <c r="B193" s="1"/>
      <c r="C193" s="1"/>
      <c r="D193" s="1"/>
      <c r="E193" s="1"/>
      <c r="F193" s="1"/>
      <c r="G193" s="1"/>
      <c r="H193" s="1"/>
      <c r="I193" s="1"/>
      <c r="J193" s="1"/>
    </row>
    <row r="194" spans="1:10">
      <c r="A194" s="1"/>
      <c r="B194" s="1"/>
      <c r="C194" s="1"/>
      <c r="D194" s="1"/>
      <c r="E194" s="1"/>
      <c r="F194" s="1"/>
      <c r="G194" s="1"/>
      <c r="H194" s="1"/>
      <c r="I194" s="1"/>
      <c r="J194" s="1"/>
    </row>
    <row r="195" spans="1:10">
      <c r="A195" s="1"/>
      <c r="B195" s="1"/>
      <c r="C195" s="1"/>
      <c r="D195" s="1"/>
      <c r="E195" s="1"/>
      <c r="F195" s="1"/>
      <c r="G195" s="1"/>
      <c r="H195" s="1"/>
      <c r="I195" s="1"/>
      <c r="J195" s="1"/>
    </row>
    <row r="211" spans="1:58" s="18" customFormat="1" ht="20.149999999999999" customHeight="1">
      <c r="A211" s="101" t="s">
        <v>115</v>
      </c>
      <c r="B211" s="511" t="s">
        <v>492</v>
      </c>
      <c r="C211" s="511"/>
      <c r="D211" s="511"/>
      <c r="E211" s="511"/>
      <c r="F211" s="511"/>
      <c r="G211" s="511"/>
      <c r="H211" s="511"/>
      <c r="I211" s="511"/>
      <c r="J211" s="511"/>
      <c r="K211" s="511"/>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row>
    <row r="212" spans="1:58" s="18" customFormat="1" ht="17.149999999999999"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row>
    <row r="213" spans="1:58" s="18" customFormat="1" ht="17.149999999999999"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row>
    <row r="214" spans="1:58" s="18" customFormat="1" ht="17.149999999999999"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row>
    <row r="215" spans="1:58" s="18" customFormat="1" ht="17.149999999999999"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row>
    <row r="216" spans="1:58" s="18" customFormat="1" ht="17.149999999999999"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row>
    <row r="217" spans="1:58" s="18" customFormat="1" ht="17.149999999999999"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row>
    <row r="218" spans="1:58" s="18" customFormat="1" ht="17.149999999999999"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row>
    <row r="219" spans="1:58" s="18" customFormat="1" ht="17.149999999999999"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row>
    <row r="220" spans="1:58" s="18" customFormat="1" ht="17.149999999999999"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row>
    <row r="221" spans="1:58" s="18" customFormat="1" ht="17.149999999999999"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row>
    <row r="222" spans="1:58" s="18" customFormat="1" ht="17.149999999999999"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row>
    <row r="223" spans="1:58" s="18" customFormat="1" ht="17.149999999999999"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row>
    <row r="224" spans="1:58" s="18" customFormat="1" ht="17.149999999999999"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row>
    <row r="225" spans="1:58" s="18" customFormat="1" ht="17.149999999999999"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row>
    <row r="226" spans="1:58" s="18" customFormat="1" ht="17.149999999999999"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row>
    <row r="227" spans="1:58" s="18" customFormat="1" ht="17.149999999999999"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row>
    <row r="228" spans="1:58" s="18" customFormat="1" ht="17.149999999999999"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row>
    <row r="229" spans="1:58" s="18" customFormat="1" ht="17.149999999999999"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row>
    <row r="230" spans="1:58" s="18" customFormat="1" ht="17.149999999999999"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row>
    <row r="231" spans="1:58" ht="20.149999999999999" customHeight="1">
      <c r="A231" s="101" t="s">
        <v>116</v>
      </c>
      <c r="B231" s="495" t="s">
        <v>117</v>
      </c>
      <c r="C231" s="495"/>
      <c r="D231" s="495"/>
      <c r="E231" s="495"/>
      <c r="F231" s="495"/>
      <c r="G231" s="495"/>
      <c r="H231" s="495"/>
      <c r="I231" s="495"/>
      <c r="J231" s="495"/>
      <c r="K231" s="495"/>
    </row>
    <row r="232" spans="1:58" ht="15" customHeight="1">
      <c r="A232" s="1"/>
      <c r="B232" s="1"/>
      <c r="C232" s="1"/>
      <c r="D232" s="1"/>
      <c r="E232" s="1"/>
      <c r="F232" s="1"/>
    </row>
    <row r="233" spans="1:58">
      <c r="A233" s="1"/>
      <c r="B233" s="1"/>
      <c r="C233" s="1"/>
      <c r="D233" s="1"/>
      <c r="E233" s="1"/>
      <c r="F233" s="1"/>
    </row>
    <row r="234" spans="1:58">
      <c r="A234" s="1"/>
      <c r="B234" s="1"/>
      <c r="C234" s="1"/>
      <c r="D234" s="1"/>
      <c r="E234" s="1"/>
      <c r="F234" s="1"/>
    </row>
    <row r="235" spans="1:58">
      <c r="A235" s="1"/>
      <c r="B235" s="1"/>
      <c r="C235" s="1"/>
      <c r="D235" s="1"/>
      <c r="E235" s="1"/>
      <c r="F235" s="1"/>
    </row>
    <row r="236" spans="1:58">
      <c r="A236" s="1"/>
      <c r="B236" s="1"/>
      <c r="C236" s="1"/>
      <c r="D236" s="1"/>
      <c r="E236" s="1"/>
      <c r="F236" s="1"/>
    </row>
    <row r="237" spans="1:58">
      <c r="A237" s="1"/>
      <c r="B237" s="1"/>
      <c r="C237" s="1"/>
      <c r="D237" s="1"/>
      <c r="E237" s="1"/>
      <c r="F237" s="1"/>
    </row>
    <row r="238" spans="1:58">
      <c r="A238" s="1"/>
      <c r="B238" s="1"/>
      <c r="C238" s="1"/>
      <c r="D238" s="1"/>
      <c r="E238" s="1"/>
      <c r="F238" s="1"/>
    </row>
    <row r="246" spans="1:11" ht="13.5" customHeight="1"/>
    <row r="252" spans="1:11" ht="20.149999999999999" customHeight="1">
      <c r="A252" s="307" t="s">
        <v>118</v>
      </c>
      <c r="B252" s="512" t="s">
        <v>119</v>
      </c>
      <c r="C252" s="512"/>
      <c r="D252" s="512"/>
      <c r="E252" s="512"/>
      <c r="F252" s="512"/>
      <c r="G252" s="512"/>
      <c r="H252" s="512"/>
      <c r="I252" s="512"/>
      <c r="J252" s="512"/>
      <c r="K252" s="513"/>
    </row>
    <row r="253" spans="1:11" ht="10.5" customHeight="1"/>
    <row r="254" spans="1:11" ht="18" customHeight="1">
      <c r="B254" s="514" t="s">
        <v>493</v>
      </c>
      <c r="C254" s="514"/>
      <c r="D254" s="514"/>
      <c r="E254" s="514"/>
      <c r="F254" s="514"/>
      <c r="G254" s="514"/>
      <c r="H254" s="514"/>
      <c r="I254" s="514"/>
      <c r="J254" s="514"/>
      <c r="K254" s="514"/>
    </row>
    <row r="257" ht="13.5" customHeight="1"/>
  </sheetData>
  <mergeCells count="13">
    <mergeCell ref="B252:K252"/>
    <mergeCell ref="B254:K254"/>
    <mergeCell ref="B48:P48"/>
    <mergeCell ref="B141:J141"/>
    <mergeCell ref="B163:J163"/>
    <mergeCell ref="B186:P186"/>
    <mergeCell ref="B118:J118"/>
    <mergeCell ref="B95:X95"/>
    <mergeCell ref="B25:P25"/>
    <mergeCell ref="B74:J74"/>
    <mergeCell ref="B211:K211"/>
    <mergeCell ref="B231:K231"/>
    <mergeCell ref="B2:M2"/>
  </mergeCells>
  <hyperlinks>
    <hyperlink ref="B2:I2" location="INDICE!C31" display="Mujeres víctimas de violencia sexual fuera de la pareja y/o de acoso sexual a lo largo de su vida" xr:uid="{19255BDF-3441-4185-B0E8-C29DB1848AE8}"/>
    <hyperlink ref="B25:I25" location="INDICE!C33" display="Hechos conocidos contra la libertad sexual por tipologías" xr:uid="{76A17AED-E377-45BF-9EB7-B0321DD4B740}"/>
    <hyperlink ref="B48:G48" location="INDICE!C34" display="Victimizaciones de mujeres por infracciones penales contra la libertad sexual según tipología penal" xr:uid="{92CF1969-5155-491C-9B23-B74513BC8A8C}"/>
    <hyperlink ref="B74:G74" location="INDICE!C34" display="Victimizaciones de mujeres por infracciones penales contra la libertad sexual según tipología penal" xr:uid="{D00FF977-6D66-4A92-980B-1DB3D12FF806}"/>
    <hyperlink ref="B74:I74" location="INDICE!C35" display="Victimizaciones por infracciones penales contra la libertad sexual por grupo de edad" xr:uid="{98F20FF7-CA28-4AFF-8105-12F8D9B1D7F5}"/>
    <hyperlink ref="B95:P95" location="INDICE!C36" display="Detenciones e investigados por delitos contra la libertad sexual según tipología penal y sexo" xr:uid="{6A01CFB3-820A-42A3-9234-B50891E11E14}"/>
    <hyperlink ref="B118:J118" location="INDICE!C37" display="Detenciones e investigados por delitos contra la libertad sexual  por grupo de edad " xr:uid="{5CEB22CD-5E40-4B8F-AFDB-43BB5E9AC93D}"/>
    <hyperlink ref="B141:J141" location="INDICE!C38" display="Delitos sexuales cometidos por dos o más responsables" xr:uid="{1ABC6F32-CA5C-4D65-BC17-27F087E30F99}"/>
    <hyperlink ref="B163:J163" location="INDICE!C39" display="Hechos conocidos/delitos de ciberdelincuencia sexual por tipología penal" xr:uid="{BFB94ECD-0A86-4241-A0A1-54DB0641B8BA}"/>
    <hyperlink ref="B186:P186" location="INDICE!C40" display="Victimizaciones de ciberdelincuencia sexual por sexo y grupo de edad" xr:uid="{77A6656A-6159-4BC2-9120-2F8209DD3B4D}"/>
    <hyperlink ref="B211:K211" location="INDICE!C41" display="Atenciones realizadas a través de la línea 900 del Centro de Crisis 24h de la Red municipal contra la violencia sexual " xr:uid="{78279D35-60B8-4ACD-B276-83C25CCA7B09}"/>
    <hyperlink ref="B231:K231" location="INDICE!C42" display="Mujeres atendidas en la Red municipal contra la violencia sexual" xr:uid="{1A7129D7-6B94-48D6-9ADB-54A8DCC3E25D}"/>
    <hyperlink ref="B252:K252" location="INDICE!C43" display="Mujeres atendidas en el Centro de crisis 24 horas contra la violencia sexual que interponen denuncia" xr:uid="{FD1DF04C-8CC7-4780-B35D-BFC4CEC000AB}"/>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C5A02-2DB0-463C-9F20-80B629B886D2}">
  <sheetPr>
    <tabColor theme="7" tint="0.79998168889431442"/>
  </sheetPr>
  <dimension ref="A1:J67"/>
  <sheetViews>
    <sheetView topLeftCell="A12" zoomScale="65" zoomScaleNormal="65" workbookViewId="0">
      <selection activeCell="B17" sqref="B17"/>
    </sheetView>
  </sheetViews>
  <sheetFormatPr baseColWidth="10" defaultColWidth="11.54296875" defaultRowHeight="14.5"/>
  <cols>
    <col min="1" max="1" width="14.7265625" style="52" customWidth="1"/>
    <col min="2" max="2" width="146.26953125" style="52" customWidth="1"/>
    <col min="3" max="3" width="43.54296875" style="52" customWidth="1"/>
    <col min="4" max="4" width="107" style="52" customWidth="1"/>
    <col min="5" max="5" width="65.54296875" style="52" customWidth="1"/>
    <col min="6" max="16384" width="11.54296875" style="52"/>
  </cols>
  <sheetData>
    <row r="1" spans="1:3" ht="28.5">
      <c r="A1" s="146" t="s">
        <v>83</v>
      </c>
      <c r="B1" s="149"/>
    </row>
    <row r="2" spans="1:3" ht="22" customHeight="1">
      <c r="A2" s="107" t="s">
        <v>2</v>
      </c>
      <c r="B2" s="135" t="s">
        <v>8</v>
      </c>
    </row>
    <row r="3" spans="1:3" ht="20.149999999999999" customHeight="1">
      <c r="A3" s="103" t="s">
        <v>86</v>
      </c>
      <c r="B3" s="115" t="s">
        <v>85</v>
      </c>
    </row>
    <row r="4" spans="1:3" ht="43.9" customHeight="1">
      <c r="A4" s="53" t="s">
        <v>281</v>
      </c>
      <c r="B4" s="54" t="s">
        <v>494</v>
      </c>
    </row>
    <row r="5" spans="1:3" ht="204" customHeight="1">
      <c r="A5" s="55" t="s">
        <v>283</v>
      </c>
      <c r="B5" s="50" t="s">
        <v>495</v>
      </c>
    </row>
    <row r="6" spans="1:3" ht="40.5" customHeight="1">
      <c r="A6" s="50" t="s">
        <v>285</v>
      </c>
      <c r="B6" s="86" t="s">
        <v>286</v>
      </c>
    </row>
    <row r="7" spans="1:3" ht="80.150000000000006" customHeight="1">
      <c r="A7" s="7" t="s">
        <v>340</v>
      </c>
      <c r="B7" s="87" t="s">
        <v>496</v>
      </c>
    </row>
    <row r="8" spans="1:3" ht="20.149999999999999" customHeight="1">
      <c r="A8" s="103" t="s">
        <v>87</v>
      </c>
      <c r="B8" s="115" t="s">
        <v>88</v>
      </c>
    </row>
    <row r="9" spans="1:3" ht="36" customHeight="1">
      <c r="A9" s="54" t="s">
        <v>281</v>
      </c>
      <c r="B9" s="54" t="s">
        <v>497</v>
      </c>
    </row>
    <row r="10" spans="1:3" ht="157.5" customHeight="1">
      <c r="A10" s="57" t="s">
        <v>283</v>
      </c>
      <c r="B10" s="57" t="s">
        <v>498</v>
      </c>
    </row>
    <row r="11" spans="1:3" ht="29">
      <c r="A11" s="50" t="s">
        <v>285</v>
      </c>
      <c r="B11" s="86" t="s">
        <v>286</v>
      </c>
    </row>
    <row r="12" spans="1:3" ht="72.5">
      <c r="A12" s="7" t="s">
        <v>340</v>
      </c>
      <c r="B12" s="87" t="s">
        <v>499</v>
      </c>
    </row>
    <row r="13" spans="1:3" ht="20.149999999999999" customHeight="1">
      <c r="A13" s="103" t="s">
        <v>89</v>
      </c>
      <c r="B13" s="114" t="s">
        <v>500</v>
      </c>
    </row>
    <row r="14" spans="1:3" ht="33" customHeight="1">
      <c r="A14" s="54" t="s">
        <v>281</v>
      </c>
      <c r="B14" s="54" t="s">
        <v>501</v>
      </c>
    </row>
    <row r="15" spans="1:3" ht="123" customHeight="1">
      <c r="A15" s="57" t="s">
        <v>283</v>
      </c>
      <c r="B15" s="57" t="s">
        <v>502</v>
      </c>
      <c r="C15"/>
    </row>
    <row r="16" spans="1:3" ht="27.65" customHeight="1">
      <c r="A16" s="56" t="s">
        <v>370</v>
      </c>
      <c r="B16" s="65" t="s">
        <v>503</v>
      </c>
    </row>
    <row r="17" spans="1:3" ht="64.5" customHeight="1">
      <c r="A17" s="57" t="s">
        <v>287</v>
      </c>
      <c r="B17" s="138" t="s">
        <v>504</v>
      </c>
    </row>
    <row r="18" spans="1:3" ht="20.149999999999999" customHeight="1">
      <c r="A18" s="103" t="s">
        <v>93</v>
      </c>
      <c r="B18" s="115" t="s">
        <v>92</v>
      </c>
    </row>
    <row r="19" spans="1:3" ht="30.4" customHeight="1">
      <c r="A19" s="57" t="s">
        <v>281</v>
      </c>
      <c r="B19" s="57" t="s">
        <v>505</v>
      </c>
    </row>
    <row r="20" spans="1:3" ht="120.4" customHeight="1">
      <c r="A20" s="57" t="s">
        <v>283</v>
      </c>
      <c r="B20" s="51" t="s">
        <v>506</v>
      </c>
      <c r="C20" s="60"/>
    </row>
    <row r="21" spans="1:3" ht="26.15" customHeight="1">
      <c r="A21" s="57" t="s">
        <v>370</v>
      </c>
      <c r="B21" s="65" t="s">
        <v>507</v>
      </c>
    </row>
    <row r="22" spans="1:3" ht="26.15" customHeight="1">
      <c r="A22" s="57" t="s">
        <v>376</v>
      </c>
      <c r="B22" s="156" t="s">
        <v>508</v>
      </c>
    </row>
    <row r="23" spans="1:3" ht="20.149999999999999" customHeight="1">
      <c r="A23" s="103" t="s">
        <v>96</v>
      </c>
      <c r="B23" s="115" t="s">
        <v>95</v>
      </c>
    </row>
    <row r="24" spans="1:3" ht="26.5" customHeight="1">
      <c r="A24" s="54" t="s">
        <v>281</v>
      </c>
      <c r="B24" s="54" t="s">
        <v>509</v>
      </c>
    </row>
    <row r="25" spans="1:3" ht="118.5" customHeight="1">
      <c r="A25" s="57" t="s">
        <v>283</v>
      </c>
      <c r="B25" s="51" t="s">
        <v>510</v>
      </c>
      <c r="C25" s="60"/>
    </row>
    <row r="26" spans="1:3" ht="23.15" customHeight="1">
      <c r="A26" s="56" t="s">
        <v>370</v>
      </c>
      <c r="B26" s="65" t="s">
        <v>507</v>
      </c>
    </row>
    <row r="27" spans="1:3" ht="24" customHeight="1">
      <c r="A27" s="57" t="s">
        <v>376</v>
      </c>
      <c r="B27" s="156" t="s">
        <v>508</v>
      </c>
    </row>
    <row r="28" spans="1:3" ht="20.149999999999999" customHeight="1">
      <c r="A28" s="103" t="s">
        <v>99</v>
      </c>
      <c r="B28" s="115" t="s">
        <v>98</v>
      </c>
    </row>
    <row r="29" spans="1:3" ht="24" customHeight="1">
      <c r="A29" s="54" t="s">
        <v>281</v>
      </c>
      <c r="B29" s="156" t="s">
        <v>511</v>
      </c>
    </row>
    <row r="30" spans="1:3" ht="68.150000000000006" customHeight="1">
      <c r="A30" s="57" t="s">
        <v>283</v>
      </c>
      <c r="B30" s="157" t="s">
        <v>512</v>
      </c>
    </row>
    <row r="31" spans="1:3" ht="24" customHeight="1">
      <c r="A31" s="56" t="s">
        <v>370</v>
      </c>
      <c r="B31" s="65" t="s">
        <v>507</v>
      </c>
    </row>
    <row r="32" spans="1:3" ht="24" customHeight="1">
      <c r="A32" s="57" t="s">
        <v>376</v>
      </c>
      <c r="B32" s="156" t="s">
        <v>508</v>
      </c>
    </row>
    <row r="33" spans="1:10" ht="20.149999999999999" customHeight="1">
      <c r="A33" s="103" t="s">
        <v>102</v>
      </c>
      <c r="B33" s="495" t="s">
        <v>491</v>
      </c>
      <c r="C33" s="495"/>
      <c r="D33" s="495"/>
      <c r="E33" s="495"/>
      <c r="F33" s="495"/>
      <c r="G33" s="495"/>
      <c r="H33" s="495"/>
      <c r="I33" s="495"/>
      <c r="J33" s="495"/>
    </row>
    <row r="34" spans="1:10" ht="24" customHeight="1">
      <c r="A34" s="54" t="s">
        <v>281</v>
      </c>
      <c r="B34" s="156" t="s">
        <v>513</v>
      </c>
    </row>
    <row r="35" spans="1:10" ht="69" customHeight="1">
      <c r="A35" s="57" t="s">
        <v>283</v>
      </c>
      <c r="B35" s="157" t="s">
        <v>514</v>
      </c>
    </row>
    <row r="36" spans="1:10" ht="24" customHeight="1">
      <c r="A36" s="56" t="s">
        <v>370</v>
      </c>
      <c r="B36" s="65" t="s">
        <v>507</v>
      </c>
    </row>
    <row r="37" spans="1:10" ht="24" customHeight="1">
      <c r="A37" s="57" t="s">
        <v>376</v>
      </c>
      <c r="B37" s="156" t="s">
        <v>508</v>
      </c>
    </row>
    <row r="38" spans="1:10" ht="20.149999999999999" customHeight="1">
      <c r="A38" s="103" t="s">
        <v>105</v>
      </c>
      <c r="B38" s="115" t="s">
        <v>104</v>
      </c>
    </row>
    <row r="39" spans="1:10" ht="33.65" customHeight="1">
      <c r="A39" s="54" t="s">
        <v>281</v>
      </c>
      <c r="B39" s="140" t="s">
        <v>515</v>
      </c>
    </row>
    <row r="40" spans="1:10" ht="133.15" customHeight="1">
      <c r="A40" s="57" t="s">
        <v>283</v>
      </c>
      <c r="B40" s="57" t="s">
        <v>516</v>
      </c>
    </row>
    <row r="41" spans="1:10" ht="21" customHeight="1">
      <c r="A41" s="57" t="s">
        <v>370</v>
      </c>
      <c r="B41" s="58" t="s">
        <v>517</v>
      </c>
    </row>
    <row r="42" spans="1:10" ht="20.149999999999999" customHeight="1">
      <c r="A42" s="103" t="s">
        <v>108</v>
      </c>
      <c r="B42" s="115" t="s">
        <v>107</v>
      </c>
    </row>
    <row r="43" spans="1:10" ht="22.5" customHeight="1">
      <c r="A43" s="54" t="s">
        <v>281</v>
      </c>
      <c r="B43" s="54" t="s">
        <v>518</v>
      </c>
    </row>
    <row r="44" spans="1:10" ht="145">
      <c r="A44" s="57" t="s">
        <v>283</v>
      </c>
      <c r="B44" s="59" t="s">
        <v>519</v>
      </c>
    </row>
    <row r="45" spans="1:10" ht="25" customHeight="1">
      <c r="A45" s="57" t="s">
        <v>285</v>
      </c>
      <c r="B45" s="65" t="s">
        <v>520</v>
      </c>
    </row>
    <row r="46" spans="1:10" ht="71.650000000000006" customHeight="1">
      <c r="A46" s="56" t="s">
        <v>521</v>
      </c>
      <c r="B46" s="56" t="s">
        <v>522</v>
      </c>
    </row>
    <row r="47" spans="1:10" ht="20.149999999999999" customHeight="1">
      <c r="A47" s="103" t="s">
        <v>111</v>
      </c>
      <c r="B47" s="115" t="s">
        <v>110</v>
      </c>
    </row>
    <row r="48" spans="1:10" ht="22" customHeight="1">
      <c r="A48" s="61" t="s">
        <v>281</v>
      </c>
      <c r="B48" s="61" t="s">
        <v>523</v>
      </c>
    </row>
    <row r="49" spans="1:5" ht="126" customHeight="1">
      <c r="A49" s="59" t="s">
        <v>283</v>
      </c>
      <c r="B49" s="59" t="s">
        <v>524</v>
      </c>
      <c r="C49" s="158"/>
    </row>
    <row r="50" spans="1:5" ht="22" customHeight="1">
      <c r="A50" s="59" t="s">
        <v>285</v>
      </c>
      <c r="B50" s="65" t="s">
        <v>520</v>
      </c>
    </row>
    <row r="51" spans="1:5" ht="43.5">
      <c r="A51" s="62" t="s">
        <v>521</v>
      </c>
      <c r="B51" s="62" t="s">
        <v>525</v>
      </c>
    </row>
    <row r="52" spans="1:5" ht="22" customHeight="1">
      <c r="A52" s="107" t="s">
        <v>2</v>
      </c>
      <c r="B52" s="135" t="s">
        <v>526</v>
      </c>
    </row>
    <row r="53" spans="1:5" ht="20.149999999999999" customHeight="1">
      <c r="A53" s="103" t="s">
        <v>115</v>
      </c>
      <c r="B53" s="137" t="s">
        <v>492</v>
      </c>
    </row>
    <row r="54" spans="1:5" ht="36" customHeight="1">
      <c r="A54" s="54" t="s">
        <v>281</v>
      </c>
      <c r="B54" s="128" t="s">
        <v>527</v>
      </c>
    </row>
    <row r="55" spans="1:5" ht="119.5" customHeight="1">
      <c r="A55" s="57" t="s">
        <v>283</v>
      </c>
      <c r="B55" s="128" t="s">
        <v>528</v>
      </c>
    </row>
    <row r="56" spans="1:5" ht="26.5" customHeight="1">
      <c r="A56" s="411" t="s">
        <v>285</v>
      </c>
      <c r="B56" s="65" t="s">
        <v>371</v>
      </c>
    </row>
    <row r="57" spans="1:5" ht="32.5" customHeight="1">
      <c r="A57" s="412" t="s">
        <v>521</v>
      </c>
      <c r="B57" s="64" t="s">
        <v>529</v>
      </c>
    </row>
    <row r="58" spans="1:5" ht="20.149999999999999" customHeight="1">
      <c r="A58" s="103" t="s">
        <v>116</v>
      </c>
      <c r="B58" s="137" t="s">
        <v>117</v>
      </c>
    </row>
    <row r="59" spans="1:5" ht="23.5" customHeight="1">
      <c r="A59" s="54" t="s">
        <v>281</v>
      </c>
      <c r="B59" s="79" t="s">
        <v>530</v>
      </c>
      <c r="E59" s="78"/>
    </row>
    <row r="60" spans="1:5" ht="278.14999999999998" customHeight="1">
      <c r="A60" s="57" t="s">
        <v>283</v>
      </c>
      <c r="B60" s="434" t="s">
        <v>531</v>
      </c>
    </row>
    <row r="61" spans="1:5" ht="21.65" customHeight="1">
      <c r="A61" s="59" t="s">
        <v>285</v>
      </c>
      <c r="B61" s="65" t="s">
        <v>371</v>
      </c>
    </row>
    <row r="62" spans="1:5" ht="42.65" customHeight="1">
      <c r="A62" s="57" t="s">
        <v>521</v>
      </c>
      <c r="B62" s="59" t="s">
        <v>532</v>
      </c>
    </row>
    <row r="63" spans="1:5" ht="20.149999999999999" customHeight="1">
      <c r="A63" s="137" t="s">
        <v>118</v>
      </c>
      <c r="B63" s="137" t="s">
        <v>119</v>
      </c>
    </row>
    <row r="64" spans="1:5" ht="43" customHeight="1">
      <c r="A64" s="54" t="s">
        <v>281</v>
      </c>
      <c r="B64" s="33" t="s">
        <v>533</v>
      </c>
    </row>
    <row r="65" spans="1:2" ht="45.65" customHeight="1">
      <c r="A65" s="57" t="s">
        <v>283</v>
      </c>
      <c r="B65" s="51" t="s">
        <v>534</v>
      </c>
    </row>
    <row r="66" spans="1:2" ht="21.65" customHeight="1">
      <c r="A66" s="59" t="s">
        <v>285</v>
      </c>
      <c r="B66" s="65" t="s">
        <v>371</v>
      </c>
    </row>
    <row r="67" spans="1:2" ht="28" customHeight="1">
      <c r="A67" s="413" t="s">
        <v>521</v>
      </c>
      <c r="B67" s="66" t="s">
        <v>535</v>
      </c>
    </row>
  </sheetData>
  <mergeCells count="1">
    <mergeCell ref="B33:J33"/>
  </mergeCells>
  <hyperlinks>
    <hyperlink ref="B41" r:id="rId1" display="Informe sobre delitos contra la libertad sexual en Espaaña, 2022." xr:uid="{FA541F54-02C7-4D4A-B49A-FE775285409D}"/>
    <hyperlink ref="B61" r:id="rId2" xr:uid="{B31EBD3E-58E0-46BE-B8E3-ABD81F39B5B9}"/>
    <hyperlink ref="B56" r:id="rId3" xr:uid="{26691994-121C-44D1-972D-7C6A5AC8FFB7}"/>
    <hyperlink ref="B66" r:id="rId4" xr:uid="{F1C7826A-E57C-4A9D-9AEE-157DD7690EBD}"/>
    <hyperlink ref="B3" location="'2. Gráficas'!A5" display="Mujeres víctimas de violencia sexual fuera de la pareja a lo largo de la vida" xr:uid="{19CD75B0-752C-447C-B394-F4EFC7B2280E}"/>
    <hyperlink ref="B6" r:id="rId5" display="Macroencuesta de Violencia contra la Mujer 2019. Ministerio de Igualdad" xr:uid="{A8C440D2-B5B3-4C43-ACBB-64D8C32DF9D1}"/>
    <hyperlink ref="B11" r:id="rId6" display="Macroencuesta de Violencia contra la Mujer 2019. Ministerio de Igualdad" xr:uid="{7C2196FC-A69F-4A12-BE4F-D41BCADDA76C}"/>
    <hyperlink ref="B16" r:id="rId7" display="Ministerio del Interior. Sistema Estadístico de Criminalidad. Series Anuales. Hechos conocidos" xr:uid="{EBDDA92D-6E66-4E71-BE63-BD4BC0E99513}"/>
    <hyperlink ref="B8" location="'2. Gráficas'!A5" display="Mujeres víctimas de acoso sexual a lo largo de la vida" xr:uid="{2EF1B63F-81EB-45B1-9531-D07037B50615}"/>
    <hyperlink ref="B13" location="'2. Gráficas'!A27" display="Hechos conocidos contra la libertad sexual por tipologías " xr:uid="{9C137CAE-E886-4D6D-9E26-B7B524BCF51E}"/>
    <hyperlink ref="B18" location="'2. Gráficas'!A50" display="Victimizaciones de mujeres por infracciones penales contra la libertad sexual según tipología penal" xr:uid="{26088585-D02E-48E4-A2B0-F115C25B866F}"/>
    <hyperlink ref="B21" r:id="rId8" display="Ministerio del Interior. Sistema Estadístico de Criminalidad. Series Anuales. Hechos conocidos" xr:uid="{BB9843FE-3293-417D-9F81-369F9E988D4C}"/>
    <hyperlink ref="B23" location="'2. Gráficas'!A76" display="Victimizaciones por infracciones penales contra la libertad sexual por grupo de edad y sexo" xr:uid="{D59C9D33-8815-46B9-A28F-D96FAB8334C0}"/>
    <hyperlink ref="B26" r:id="rId9" display="Ministerio del Interior. Sistema Estadístico de Criminalidad. Series Anuales. Hechos conocidos" xr:uid="{EC8C37C7-48E4-4239-8707-4D452A49CA3C}"/>
    <hyperlink ref="B31" r:id="rId10" display="Ministerio del Interior. Sistema Estadístico de Criminalidad. Series Anuales. Hechos conocidos" xr:uid="{C2593E23-D340-47CF-ABDE-8A094C503BEB}"/>
    <hyperlink ref="B28" location="'2. Gráficas'!A97" display="Detenciones e investigados por infracciones penales contra la libertad sexual según tipología penal" xr:uid="{13AEBBD7-703F-4516-A401-1E387E6ACA27}"/>
    <hyperlink ref="B36" r:id="rId11" display="Ministerio del Interior. Sistema Estadístico de Criminalidad. Series Anuales. Hechos conocidos" xr:uid="{F0296610-1FAF-4639-8082-9CB3AFFEE261}"/>
    <hyperlink ref="B33:J33" location="'2. Gráficas'!A120" display="Detenciones e investigados por delitos contra la libertad sexual  por grupo de edad " xr:uid="{C3B83F6C-C818-4C34-A096-F4B07A02526D}"/>
    <hyperlink ref="B38" location="'2. Gráficas'!A142" display="Delitos sexuales cometidos por dos o más responsables" xr:uid="{4BB29C1D-3475-4963-B8BF-CA96B2C9FC12}"/>
    <hyperlink ref="B45" r:id="rId12" display="Ministerio del Interior. Sistema Estadístico de Criminalidad. Series Anuales. Hechos conocidos" xr:uid="{1D2878D1-A075-4665-9E7F-74C26CE3F0FA}"/>
    <hyperlink ref="B42" location="'2. Gráficas'!A168" display="Hechos conocidos de ciberdelincuencia sexual según tipología penal" xr:uid="{C13D9290-CEEB-4D43-86D8-1DA9A6F54947}"/>
    <hyperlink ref="B50" r:id="rId13" display="Ministerio del Interior. Sistema Estadístico de Criminalidad. Series Anuales. Hechos conocidos" xr:uid="{120F5BD1-035E-4803-BE71-AC981B619166}"/>
    <hyperlink ref="B47" location="'2. Gráficas'!A188" display="Victimizaciones de ciberdelincuencia sexual por sexo y grupo de edad" xr:uid="{60BC3DBC-2997-4BE4-A688-FCB604C5D889}"/>
    <hyperlink ref="B53" location="'2. Gráficas'!A212" display="Atenciones realizadas a través de la línea 900 del Centro de Crisis 24h de la Red municipal contra la violencia sexual " xr:uid="{9D5CBB33-3DA5-4BBB-83A8-F0D611DB5ADC}"/>
    <hyperlink ref="B58" location="'2. Gráficas'!A235" display="Mujeres atendidas en la Red municipal contra la violencia sexual" xr:uid="{A9FC8B6B-131F-414F-B5AF-72123BED1AE0}"/>
    <hyperlink ref="A63:B63" location="'2. Gráficas'!A253" display="2.13" xr:uid="{A110FC4F-22F2-4743-AE91-0C3E49EEADDF}"/>
  </hyperlinks>
  <pageMargins left="0.7" right="0.7" top="0.75" bottom="0.75" header="0.3" footer="0.3"/>
  <pageSetup paperSize="9" orientation="portrait"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D7B8-AB5A-423D-B4DA-78939F791848}">
  <sheetPr>
    <tabColor rgb="FFFFFF00"/>
  </sheetPr>
  <dimension ref="A1:S326"/>
  <sheetViews>
    <sheetView topLeftCell="A315" workbookViewId="0">
      <selection activeCell="K317" sqref="K317:L317"/>
    </sheetView>
  </sheetViews>
  <sheetFormatPr baseColWidth="10" defaultColWidth="11.54296875" defaultRowHeight="14.5"/>
  <cols>
    <col min="1" max="6" width="11.54296875" style="15"/>
    <col min="7" max="7" width="13.7265625" style="15" customWidth="1"/>
    <col min="8" max="16384" width="11.54296875" style="15"/>
  </cols>
  <sheetData>
    <row r="1" spans="1:19" ht="21.5" thickBot="1">
      <c r="A1" s="522" t="s">
        <v>536</v>
      </c>
      <c r="B1" s="523"/>
      <c r="C1" s="523"/>
      <c r="D1" s="523"/>
      <c r="E1" s="523"/>
      <c r="F1" s="523"/>
      <c r="G1" s="523"/>
      <c r="H1" s="523"/>
      <c r="I1" s="523"/>
      <c r="J1" s="523"/>
      <c r="K1" s="523"/>
      <c r="L1" s="523"/>
      <c r="M1" s="524"/>
    </row>
    <row r="2" spans="1:19" ht="21.65" customHeight="1" thickBot="1">
      <c r="N2" s="1"/>
      <c r="O2" s="1"/>
      <c r="P2" s="1"/>
      <c r="Q2" s="1"/>
      <c r="R2" s="1"/>
      <c r="S2" s="1"/>
    </row>
    <row r="3" spans="1:19" ht="16.5" customHeight="1" thickBot="1">
      <c r="A3" s="20" t="s">
        <v>537</v>
      </c>
      <c r="B3" s="534" t="s">
        <v>538</v>
      </c>
      <c r="C3" s="535"/>
      <c r="D3" s="535"/>
      <c r="E3" s="535"/>
      <c r="F3" s="535"/>
      <c r="G3" s="535"/>
      <c r="H3" s="536"/>
    </row>
    <row r="4" spans="1:19">
      <c r="B4" s="1"/>
      <c r="C4" s="1"/>
      <c r="D4" s="1"/>
    </row>
    <row r="5" spans="1:19">
      <c r="A5" s="518"/>
      <c r="B5" s="1"/>
      <c r="C5" s="1"/>
      <c r="D5" s="1"/>
    </row>
    <row r="6" spans="1:19">
      <c r="A6" s="518"/>
      <c r="B6" s="1"/>
      <c r="C6" s="1"/>
      <c r="D6" s="1"/>
    </row>
    <row r="7" spans="1:19">
      <c r="B7" s="1"/>
      <c r="C7" s="1"/>
      <c r="D7" s="1"/>
    </row>
    <row r="9" spans="1:19">
      <c r="D9" s="21" t="s">
        <v>539</v>
      </c>
      <c r="E9" s="15" t="s">
        <v>540</v>
      </c>
    </row>
    <row r="25" spans="1:17" ht="15" thickBot="1"/>
    <row r="26" spans="1:17" s="34" customFormat="1" ht="16" thickBot="1">
      <c r="A26" s="22" t="s">
        <v>488</v>
      </c>
      <c r="B26" s="525" t="s">
        <v>541</v>
      </c>
      <c r="C26" s="526"/>
      <c r="D26" s="526"/>
      <c r="E26" s="526"/>
      <c r="F26" s="527"/>
      <c r="G26" s="15"/>
      <c r="H26" s="15"/>
      <c r="I26" s="15"/>
      <c r="J26" s="15"/>
      <c r="K26" s="15"/>
      <c r="L26" s="15"/>
      <c r="M26" s="15"/>
      <c r="N26" s="15"/>
      <c r="O26" s="15"/>
      <c r="P26" s="15"/>
      <c r="Q26" s="15"/>
    </row>
    <row r="27" spans="1:17" s="34" customFormat="1">
      <c r="A27" s="1"/>
      <c r="B27" s="1"/>
      <c r="C27" s="1"/>
      <c r="D27" s="1"/>
      <c r="E27" s="1"/>
      <c r="F27" s="1"/>
      <c r="G27" s="1"/>
      <c r="H27" s="1"/>
      <c r="I27" s="1"/>
      <c r="J27" s="1"/>
      <c r="K27" s="1"/>
      <c r="L27" s="1"/>
      <c r="M27" s="1"/>
      <c r="N27" s="1"/>
      <c r="O27" s="1"/>
      <c r="P27" s="15"/>
      <c r="Q27" s="15"/>
    </row>
    <row r="28" spans="1:17" s="34" customFormat="1">
      <c r="A28" s="1"/>
      <c r="B28" s="1"/>
      <c r="C28" s="1"/>
      <c r="D28" s="1"/>
      <c r="E28" s="1"/>
      <c r="F28" s="1"/>
      <c r="G28" s="1"/>
      <c r="H28" s="1"/>
      <c r="I28" s="1"/>
      <c r="J28" s="1"/>
      <c r="K28" s="1"/>
      <c r="L28" s="1"/>
      <c r="M28" s="1"/>
      <c r="N28" s="1"/>
      <c r="O28" s="1"/>
    </row>
    <row r="29" spans="1:17">
      <c r="A29" s="1"/>
      <c r="B29" s="1"/>
      <c r="C29" s="1"/>
      <c r="D29" s="1"/>
      <c r="E29" s="1"/>
      <c r="F29" s="1"/>
      <c r="G29" s="1"/>
      <c r="H29" s="1"/>
      <c r="I29" s="1"/>
      <c r="J29" s="1"/>
      <c r="K29" s="1"/>
      <c r="L29" s="1"/>
      <c r="M29" s="1"/>
      <c r="N29" s="1"/>
      <c r="O29" s="1"/>
      <c r="P29" s="34"/>
      <c r="Q29" s="34"/>
    </row>
    <row r="30" spans="1:17">
      <c r="A30" s="1"/>
      <c r="B30" s="1"/>
      <c r="C30" s="1"/>
      <c r="D30" s="1"/>
      <c r="E30" s="1"/>
      <c r="F30" s="1"/>
      <c r="G30" s="1"/>
      <c r="H30" s="1"/>
      <c r="I30" s="1"/>
      <c r="J30" s="1"/>
      <c r="K30" s="1"/>
      <c r="L30" s="1"/>
      <c r="M30" s="1"/>
      <c r="N30" s="1"/>
      <c r="O30" s="1"/>
      <c r="P30" s="34"/>
      <c r="Q30" s="34"/>
    </row>
    <row r="31" spans="1:17">
      <c r="A31" s="1"/>
      <c r="B31" s="1"/>
      <c r="C31" s="1"/>
      <c r="D31" s="1"/>
      <c r="E31" s="1"/>
      <c r="F31" s="1"/>
      <c r="G31" s="1"/>
      <c r="H31" s="1"/>
      <c r="I31" s="1"/>
      <c r="J31" s="1"/>
      <c r="K31" s="1"/>
      <c r="L31" s="1"/>
      <c r="M31" s="1"/>
      <c r="N31" s="1"/>
      <c r="O31" s="1"/>
    </row>
    <row r="32" spans="1:17">
      <c r="A32" s="1"/>
      <c r="B32" s="1"/>
      <c r="C32" s="1"/>
      <c r="D32" s="1"/>
      <c r="E32" s="1"/>
      <c r="F32" s="1"/>
      <c r="G32" s="1"/>
      <c r="H32" s="1"/>
      <c r="I32" s="1"/>
      <c r="J32" s="1"/>
      <c r="K32" s="1"/>
      <c r="L32" s="1"/>
      <c r="M32" s="1"/>
      <c r="N32" s="1"/>
      <c r="O32" s="1"/>
    </row>
    <row r="33" spans="1:15">
      <c r="A33" s="16"/>
      <c r="C33" s="35"/>
      <c r="D33" s="35"/>
      <c r="E33" s="35"/>
      <c r="F33" s="35"/>
      <c r="G33" s="35"/>
      <c r="H33" s="35"/>
      <c r="I33" s="35"/>
      <c r="J33" s="35"/>
      <c r="K33" s="35"/>
      <c r="L33" s="35"/>
      <c r="M33" s="35"/>
      <c r="N33" s="35"/>
      <c r="O33" s="35"/>
    </row>
    <row r="34" spans="1:15">
      <c r="C34" s="35"/>
      <c r="D34" s="35"/>
      <c r="E34" s="35"/>
      <c r="F34" s="35"/>
      <c r="G34" s="35"/>
      <c r="H34" s="35"/>
      <c r="I34" s="35"/>
      <c r="J34" s="35"/>
      <c r="K34" s="35"/>
      <c r="L34" s="35"/>
      <c r="M34" s="35"/>
      <c r="N34" s="35"/>
      <c r="O34" s="35"/>
    </row>
    <row r="35" spans="1:15">
      <c r="A35" s="16"/>
      <c r="C35" s="35"/>
      <c r="D35" s="35"/>
      <c r="E35" s="35"/>
      <c r="F35" s="35"/>
      <c r="G35" s="35"/>
      <c r="H35" s="35"/>
      <c r="I35" s="35"/>
      <c r="J35" s="35"/>
      <c r="K35" s="35"/>
      <c r="L35" s="35"/>
      <c r="M35" s="35"/>
      <c r="N35" s="35"/>
      <c r="O35" s="35"/>
    </row>
    <row r="36" spans="1:15">
      <c r="A36" s="16"/>
      <c r="C36" s="35"/>
      <c r="D36" s="35"/>
      <c r="E36" s="35"/>
      <c r="F36" s="35"/>
      <c r="G36" s="35"/>
      <c r="H36" s="35"/>
      <c r="I36" s="35"/>
      <c r="J36" s="35"/>
      <c r="K36" s="35"/>
      <c r="L36" s="35"/>
      <c r="M36" s="35"/>
      <c r="N36" s="35"/>
      <c r="O36" s="35"/>
    </row>
    <row r="37" spans="1:15">
      <c r="A37" s="16"/>
      <c r="C37" s="35"/>
      <c r="D37" s="35"/>
      <c r="E37" s="35"/>
      <c r="F37" s="35"/>
      <c r="G37" s="35"/>
      <c r="H37" s="35"/>
      <c r="I37" s="35"/>
      <c r="J37" s="35"/>
      <c r="K37" s="35"/>
      <c r="L37" s="35"/>
      <c r="M37" s="35"/>
      <c r="N37" s="35"/>
      <c r="O37" s="35"/>
    </row>
    <row r="38" spans="1:15">
      <c r="A38" s="16"/>
      <c r="C38" s="35"/>
      <c r="D38" s="35"/>
      <c r="E38" s="35"/>
      <c r="F38" s="35"/>
      <c r="G38" s="35"/>
      <c r="H38" s="35"/>
      <c r="I38" s="35"/>
      <c r="J38" s="35"/>
      <c r="K38" s="35"/>
      <c r="L38" s="35"/>
      <c r="M38" s="35"/>
      <c r="N38" s="35"/>
      <c r="O38" s="35"/>
    </row>
    <row r="52" spans="1:15">
      <c r="C52" s="35"/>
      <c r="D52" s="35"/>
      <c r="E52" s="35"/>
      <c r="F52" s="35"/>
      <c r="G52" s="35"/>
      <c r="H52" s="35"/>
      <c r="I52" s="35"/>
      <c r="J52" s="35"/>
      <c r="K52" s="35"/>
      <c r="L52" s="35"/>
      <c r="M52" s="35"/>
      <c r="N52" s="35"/>
      <c r="O52" s="35"/>
    </row>
    <row r="53" spans="1:15">
      <c r="A53" s="16"/>
      <c r="C53" s="35"/>
      <c r="D53" s="35"/>
      <c r="E53" s="35"/>
      <c r="F53" s="35"/>
      <c r="G53" s="35"/>
      <c r="H53" s="35"/>
      <c r="I53" s="35"/>
      <c r="J53" s="35"/>
      <c r="K53" s="35"/>
      <c r="L53" s="35"/>
      <c r="M53" s="35"/>
      <c r="N53" s="35"/>
      <c r="O53" s="35"/>
    </row>
    <row r="54" spans="1:15">
      <c r="A54" s="16"/>
      <c r="C54" s="35"/>
      <c r="D54" s="35"/>
      <c r="E54" s="35"/>
      <c r="F54" s="35"/>
      <c r="G54" s="35"/>
      <c r="H54" s="35"/>
      <c r="I54" s="35"/>
      <c r="J54" s="35"/>
      <c r="K54" s="35"/>
      <c r="L54" s="35"/>
      <c r="M54" s="35"/>
      <c r="N54" s="35"/>
      <c r="O54" s="35"/>
    </row>
    <row r="55" spans="1:15">
      <c r="A55" s="16"/>
      <c r="C55" s="35"/>
      <c r="D55" s="35"/>
      <c r="E55" s="35"/>
      <c r="F55" s="35"/>
      <c r="G55" s="35"/>
      <c r="H55" s="35"/>
      <c r="I55" s="35"/>
      <c r="J55" s="35"/>
      <c r="K55" s="35"/>
      <c r="L55" s="35"/>
      <c r="M55" s="35"/>
      <c r="N55" s="35"/>
      <c r="O55" s="35"/>
    </row>
    <row r="56" spans="1:15">
      <c r="A56" s="16"/>
      <c r="C56" s="35"/>
      <c r="D56" s="35"/>
      <c r="E56" s="35"/>
      <c r="F56" s="35"/>
      <c r="G56" s="35"/>
      <c r="H56" s="35"/>
      <c r="I56" s="35"/>
      <c r="J56" s="35"/>
      <c r="K56" s="35"/>
      <c r="L56" s="35"/>
      <c r="M56" s="35"/>
      <c r="N56" s="35"/>
      <c r="O56" s="35"/>
    </row>
    <row r="58" spans="1:15" ht="13" customHeight="1"/>
    <row r="67" spans="1:8" ht="13" customHeight="1"/>
    <row r="77" spans="1:8" ht="15" thickBot="1"/>
    <row r="78" spans="1:8" ht="16" thickBot="1">
      <c r="A78" s="20" t="s">
        <v>93</v>
      </c>
      <c r="B78" s="528" t="s">
        <v>104</v>
      </c>
      <c r="C78" s="529"/>
      <c r="D78" s="529"/>
      <c r="E78" s="529"/>
      <c r="F78" s="529"/>
      <c r="G78" s="529"/>
      <c r="H78" s="530"/>
    </row>
    <row r="82" spans="1:5">
      <c r="A82" s="1"/>
      <c r="B82" s="1"/>
      <c r="C82" s="1"/>
      <c r="D82" s="1"/>
      <c r="E82" s="1"/>
    </row>
    <row r="83" spans="1:5">
      <c r="A83" s="1"/>
      <c r="B83" s="1"/>
      <c r="C83" s="1"/>
      <c r="D83" s="1"/>
      <c r="E83" s="1"/>
    </row>
    <row r="84" spans="1:5">
      <c r="A84" s="1"/>
      <c r="B84" s="1"/>
      <c r="C84" s="1"/>
      <c r="D84" s="1"/>
      <c r="E84" s="1"/>
    </row>
    <row r="98" spans="1:15" hidden="1"/>
    <row r="99" spans="1:15" hidden="1"/>
    <row r="100" spans="1:15" hidden="1"/>
    <row r="101" spans="1:15" ht="29.25" hidden="1" customHeight="1"/>
    <row r="102" spans="1:15" ht="15" thickBot="1"/>
    <row r="103" spans="1:15" ht="16" thickBot="1">
      <c r="A103" s="20" t="s">
        <v>96</v>
      </c>
      <c r="B103" s="525" t="s">
        <v>92</v>
      </c>
      <c r="C103" s="526"/>
      <c r="D103" s="526"/>
      <c r="E103" s="526"/>
      <c r="F103" s="526"/>
      <c r="G103" s="527"/>
    </row>
    <row r="105" spans="1:15">
      <c r="A105" s="1"/>
      <c r="B105" s="1"/>
      <c r="C105" s="1"/>
      <c r="D105" s="1"/>
      <c r="E105" s="1"/>
      <c r="F105" s="1"/>
      <c r="G105" s="1"/>
      <c r="H105" s="1"/>
      <c r="I105" s="1"/>
      <c r="J105" s="1"/>
      <c r="K105" s="1"/>
      <c r="L105" s="1"/>
      <c r="M105" s="1"/>
      <c r="N105" s="1"/>
      <c r="O105" s="1"/>
    </row>
    <row r="106" spans="1:15">
      <c r="A106" s="1"/>
      <c r="B106" s="1"/>
      <c r="C106" s="1"/>
      <c r="D106" s="1"/>
      <c r="E106" s="1"/>
      <c r="F106" s="1"/>
      <c r="G106" s="1"/>
      <c r="H106" s="1"/>
      <c r="I106" s="1"/>
      <c r="J106" s="1"/>
      <c r="K106" s="1"/>
      <c r="L106" s="1"/>
      <c r="M106" s="1"/>
      <c r="N106" s="1"/>
      <c r="O106" s="1"/>
    </row>
    <row r="107" spans="1:15">
      <c r="A107" s="1"/>
      <c r="B107" s="1"/>
      <c r="C107" s="1"/>
      <c r="D107" s="1"/>
      <c r="E107" s="1"/>
      <c r="F107" s="1"/>
      <c r="G107" s="1"/>
      <c r="H107" s="1"/>
      <c r="I107" s="1"/>
      <c r="J107" s="1"/>
      <c r="K107" s="1"/>
      <c r="L107" s="1"/>
      <c r="M107" s="1"/>
      <c r="N107" s="1"/>
      <c r="O107" s="1"/>
    </row>
    <row r="108" spans="1:15">
      <c r="A108" s="1"/>
      <c r="B108" s="1"/>
      <c r="C108" s="1"/>
      <c r="D108" s="1"/>
      <c r="E108" s="1"/>
      <c r="F108" s="1"/>
      <c r="G108" s="1"/>
      <c r="H108" s="1"/>
      <c r="I108" s="1"/>
      <c r="J108" s="1"/>
      <c r="K108" s="1"/>
      <c r="L108" s="1"/>
      <c r="M108" s="1"/>
      <c r="N108" s="1"/>
      <c r="O108" s="1"/>
    </row>
    <row r="109" spans="1:15">
      <c r="A109" s="1"/>
      <c r="B109" s="1"/>
      <c r="C109" s="1"/>
      <c r="D109" s="1"/>
      <c r="E109" s="1"/>
      <c r="F109" s="1"/>
      <c r="G109" s="1"/>
      <c r="H109" s="1"/>
      <c r="I109" s="1"/>
      <c r="J109" s="1"/>
      <c r="K109" s="1"/>
      <c r="L109" s="1"/>
      <c r="M109" s="1"/>
      <c r="N109" s="1"/>
      <c r="O109" s="1"/>
    </row>
    <row r="124" spans="1:17" s="34" customFormat="1">
      <c r="A124" s="15"/>
      <c r="B124" s="15"/>
      <c r="C124" s="15"/>
      <c r="D124" s="15"/>
      <c r="E124" s="15"/>
      <c r="F124" s="15"/>
      <c r="G124" s="15"/>
      <c r="H124" s="15"/>
      <c r="I124" s="15"/>
      <c r="J124" s="15"/>
      <c r="K124" s="15"/>
      <c r="L124" s="15"/>
      <c r="M124" s="15"/>
      <c r="N124" s="15"/>
      <c r="O124" s="15"/>
      <c r="P124" s="15"/>
      <c r="Q124" s="15"/>
    </row>
    <row r="125" spans="1:17" s="34" customFormat="1">
      <c r="A125" s="15"/>
      <c r="B125" s="15"/>
      <c r="C125" s="15"/>
      <c r="D125" s="15"/>
      <c r="E125" s="15"/>
      <c r="F125" s="15"/>
      <c r="G125" s="15"/>
      <c r="H125" s="15"/>
      <c r="I125" s="15"/>
      <c r="J125" s="15"/>
      <c r="K125" s="15"/>
      <c r="L125" s="15"/>
      <c r="M125" s="15"/>
      <c r="N125" s="15"/>
      <c r="O125" s="15"/>
      <c r="P125" s="15"/>
      <c r="Q125" s="15"/>
    </row>
    <row r="126" spans="1:17" s="34" customFormat="1" ht="12"/>
    <row r="127" spans="1:17">
      <c r="A127" s="34"/>
      <c r="B127" s="34"/>
      <c r="C127" s="34"/>
      <c r="D127" s="34"/>
      <c r="E127" s="34"/>
      <c r="F127" s="34"/>
      <c r="G127" s="34"/>
      <c r="H127" s="34"/>
      <c r="I127" s="34"/>
      <c r="J127" s="34"/>
      <c r="K127" s="34"/>
      <c r="L127" s="34"/>
      <c r="M127" s="34"/>
      <c r="N127" s="34"/>
      <c r="O127" s="34"/>
      <c r="P127" s="34"/>
      <c r="Q127" s="34"/>
    </row>
    <row r="128" spans="1:17">
      <c r="A128" s="34"/>
      <c r="B128" s="34"/>
      <c r="C128" s="34"/>
      <c r="D128" s="34"/>
      <c r="E128" s="34"/>
      <c r="F128" s="34"/>
      <c r="G128" s="34"/>
      <c r="H128" s="34"/>
      <c r="I128" s="34"/>
      <c r="J128" s="34"/>
      <c r="K128" s="34"/>
      <c r="L128" s="34"/>
      <c r="M128" s="34"/>
      <c r="N128" s="34"/>
      <c r="O128" s="34"/>
      <c r="P128" s="34"/>
      <c r="Q128" s="34"/>
    </row>
    <row r="131" spans="1:17" s="34" customFormat="1">
      <c r="A131" s="15"/>
      <c r="B131" s="15"/>
      <c r="C131" s="15"/>
      <c r="D131" s="15"/>
      <c r="E131" s="15"/>
      <c r="F131" s="15"/>
      <c r="G131" s="15"/>
      <c r="H131" s="15"/>
      <c r="I131" s="15"/>
      <c r="J131" s="15"/>
      <c r="K131" s="15"/>
      <c r="L131" s="15"/>
      <c r="M131" s="15"/>
      <c r="N131" s="15"/>
      <c r="O131" s="15"/>
      <c r="P131" s="15"/>
      <c r="Q131" s="15"/>
    </row>
    <row r="137" spans="1:17" s="34" customFormat="1">
      <c r="A137" s="15"/>
      <c r="B137" s="15"/>
      <c r="C137" s="15"/>
      <c r="D137" s="15"/>
      <c r="E137" s="15"/>
      <c r="F137" s="15"/>
      <c r="G137" s="15"/>
      <c r="H137" s="15"/>
      <c r="I137" s="15"/>
      <c r="J137" s="15"/>
      <c r="K137" s="15"/>
      <c r="L137" s="15"/>
      <c r="M137" s="15"/>
      <c r="N137" s="15"/>
      <c r="O137" s="15"/>
      <c r="P137" s="15"/>
      <c r="Q137" s="15"/>
    </row>
    <row r="138" spans="1:17" s="34" customFormat="1">
      <c r="A138" s="15"/>
      <c r="B138" s="15"/>
      <c r="C138" s="15"/>
      <c r="D138" s="15"/>
      <c r="E138" s="15"/>
      <c r="F138" s="15"/>
      <c r="G138" s="15"/>
      <c r="H138" s="15"/>
      <c r="I138" s="15"/>
      <c r="J138" s="15"/>
      <c r="K138" s="15"/>
      <c r="L138" s="15"/>
      <c r="M138" s="15"/>
      <c r="N138" s="15"/>
      <c r="O138" s="15"/>
      <c r="P138" s="15"/>
      <c r="Q138" s="15"/>
    </row>
    <row r="139" spans="1:17" s="34" customFormat="1" ht="12"/>
    <row r="142" spans="1:17" s="34" customFormat="1">
      <c r="A142" s="15"/>
      <c r="B142" s="15"/>
      <c r="C142" s="15"/>
      <c r="D142" s="15"/>
      <c r="E142" s="15"/>
      <c r="F142" s="15"/>
      <c r="G142" s="15"/>
      <c r="H142" s="15"/>
      <c r="I142" s="15"/>
      <c r="J142" s="15"/>
      <c r="K142" s="15"/>
      <c r="L142" s="15"/>
      <c r="M142" s="15"/>
      <c r="N142" s="15"/>
      <c r="O142" s="15"/>
      <c r="P142" s="15"/>
      <c r="Q142" s="15"/>
    </row>
    <row r="143" spans="1:17" s="34" customFormat="1">
      <c r="A143" s="15"/>
      <c r="B143" s="15"/>
      <c r="C143" s="15"/>
      <c r="D143" s="15"/>
      <c r="E143" s="15"/>
      <c r="F143" s="15"/>
      <c r="G143" s="15"/>
      <c r="H143" s="15"/>
      <c r="I143" s="15"/>
      <c r="J143" s="15"/>
      <c r="K143" s="15"/>
      <c r="L143" s="15"/>
      <c r="M143" s="15"/>
      <c r="N143" s="15"/>
      <c r="O143" s="15"/>
      <c r="P143" s="15"/>
      <c r="Q143" s="15"/>
    </row>
    <row r="144" spans="1:17" s="34" customFormat="1" ht="12"/>
    <row r="145" spans="1:17">
      <c r="A145" s="34"/>
      <c r="B145" s="34"/>
      <c r="C145" s="34"/>
      <c r="D145" s="34"/>
      <c r="E145" s="34"/>
      <c r="F145" s="34"/>
      <c r="G145" s="34"/>
      <c r="H145" s="34"/>
      <c r="I145" s="34"/>
      <c r="J145" s="34"/>
      <c r="K145" s="34"/>
      <c r="L145" s="34"/>
      <c r="M145" s="34"/>
      <c r="N145" s="34"/>
      <c r="O145" s="34"/>
      <c r="P145" s="34"/>
      <c r="Q145" s="34"/>
    </row>
    <row r="146" spans="1:17">
      <c r="A146" s="34"/>
      <c r="B146" s="34"/>
      <c r="C146" s="34"/>
      <c r="D146" s="34"/>
      <c r="E146" s="34"/>
      <c r="F146" s="34"/>
      <c r="G146" s="34"/>
      <c r="H146" s="34"/>
      <c r="I146" s="34"/>
      <c r="J146" s="34"/>
      <c r="K146" s="34"/>
      <c r="L146" s="34"/>
      <c r="M146" s="34"/>
      <c r="N146" s="34"/>
      <c r="O146" s="34"/>
      <c r="P146" s="34"/>
      <c r="Q146" s="34"/>
    </row>
    <row r="150" spans="1:17" s="34" customFormat="1">
      <c r="A150" s="15"/>
      <c r="B150" s="15"/>
      <c r="C150" s="15"/>
      <c r="D150" s="15"/>
      <c r="E150" s="15"/>
      <c r="F150" s="15"/>
      <c r="G150" s="15"/>
      <c r="H150" s="15"/>
      <c r="I150" s="15"/>
      <c r="J150" s="15"/>
      <c r="K150" s="15"/>
      <c r="L150" s="15"/>
      <c r="M150" s="15"/>
      <c r="N150" s="15"/>
      <c r="O150" s="15"/>
      <c r="P150" s="15"/>
      <c r="Q150" s="15"/>
    </row>
    <row r="154" spans="1:17" s="34" customFormat="1" ht="12"/>
    <row r="155" spans="1:17">
      <c r="A155" s="34"/>
      <c r="B155" s="34"/>
      <c r="C155" s="34"/>
      <c r="D155" s="34"/>
      <c r="E155" s="34"/>
      <c r="F155" s="34"/>
      <c r="G155" s="34"/>
      <c r="H155" s="34"/>
      <c r="I155" s="34"/>
      <c r="J155" s="34"/>
      <c r="K155" s="34"/>
      <c r="L155" s="34"/>
      <c r="M155" s="34"/>
      <c r="N155" s="34"/>
      <c r="O155" s="34"/>
      <c r="P155" s="34"/>
      <c r="Q155" s="34"/>
    </row>
    <row r="156" spans="1:17">
      <c r="A156" s="34"/>
      <c r="B156" s="34"/>
      <c r="C156" s="34"/>
      <c r="D156" s="34"/>
      <c r="E156" s="34"/>
      <c r="F156" s="34"/>
      <c r="G156" s="34"/>
      <c r="H156" s="34"/>
      <c r="I156" s="34"/>
      <c r="J156" s="34"/>
      <c r="K156" s="34"/>
      <c r="L156" s="34"/>
      <c r="M156" s="34"/>
      <c r="N156" s="34"/>
      <c r="O156" s="34"/>
      <c r="P156" s="34"/>
      <c r="Q156" s="34"/>
    </row>
    <row r="158" spans="1:17" ht="15" thickBot="1"/>
    <row r="159" spans="1:17" ht="16" thickBot="1">
      <c r="A159" s="24" t="s">
        <v>99</v>
      </c>
      <c r="B159" s="531" t="s">
        <v>542</v>
      </c>
      <c r="C159" s="532"/>
      <c r="D159" s="532"/>
      <c r="E159" s="532"/>
      <c r="F159" s="532"/>
      <c r="G159" s="532"/>
      <c r="H159" s="532"/>
      <c r="I159" s="532"/>
      <c r="J159" s="532"/>
      <c r="K159" s="533"/>
    </row>
    <row r="161" spans="1:15">
      <c r="A161" s="1"/>
      <c r="B161" s="1"/>
      <c r="C161" s="1"/>
      <c r="D161" s="1"/>
      <c r="E161" s="1"/>
      <c r="F161" s="1"/>
      <c r="G161" s="1"/>
      <c r="H161" s="1"/>
      <c r="I161" s="1"/>
      <c r="J161" s="1"/>
      <c r="K161" s="1"/>
      <c r="L161" s="1"/>
      <c r="M161" s="1"/>
      <c r="N161" s="1"/>
      <c r="O161" s="1"/>
    </row>
    <row r="162" spans="1:15">
      <c r="A162" s="1"/>
      <c r="B162" s="1"/>
      <c r="C162" s="1"/>
      <c r="D162" s="1"/>
      <c r="E162" s="1"/>
      <c r="F162" s="1"/>
      <c r="G162" s="1"/>
      <c r="H162" s="1"/>
      <c r="I162" s="1"/>
      <c r="J162" s="1"/>
      <c r="K162" s="1"/>
      <c r="L162" s="1"/>
      <c r="M162" s="1"/>
      <c r="N162" s="1"/>
      <c r="O162" s="1"/>
    </row>
    <row r="163" spans="1:15">
      <c r="A163" s="1"/>
      <c r="B163" s="1"/>
      <c r="C163" s="1"/>
      <c r="D163" s="1"/>
      <c r="E163" s="1"/>
      <c r="F163" s="1"/>
      <c r="G163" s="1"/>
      <c r="H163" s="1"/>
      <c r="I163" s="1"/>
      <c r="J163" s="1"/>
      <c r="K163" s="1"/>
      <c r="L163" s="1"/>
      <c r="M163" s="1"/>
      <c r="N163" s="1"/>
      <c r="O163" s="1"/>
    </row>
    <row r="164" spans="1:15">
      <c r="A164" s="1"/>
      <c r="B164" s="1"/>
      <c r="C164" s="1"/>
      <c r="D164" s="1"/>
      <c r="E164" s="1"/>
      <c r="F164" s="1"/>
      <c r="G164" s="1"/>
      <c r="H164" s="1"/>
      <c r="I164" s="1"/>
      <c r="J164" s="1"/>
      <c r="K164" s="1"/>
      <c r="L164" s="1"/>
      <c r="M164" s="1"/>
      <c r="N164" s="1"/>
      <c r="O164" s="1"/>
    </row>
    <row r="165" spans="1:15">
      <c r="A165" s="1"/>
      <c r="B165" s="1"/>
      <c r="C165" s="1"/>
      <c r="D165" s="1"/>
      <c r="E165" s="1"/>
      <c r="F165" s="1"/>
      <c r="G165" s="1"/>
      <c r="H165" s="1"/>
      <c r="I165" s="1"/>
      <c r="J165" s="1"/>
      <c r="K165" s="1"/>
      <c r="L165" s="1"/>
      <c r="M165" s="1"/>
      <c r="N165" s="1"/>
      <c r="O165" s="1"/>
    </row>
    <row r="166" spans="1:15">
      <c r="A166" s="1"/>
      <c r="B166" s="1"/>
      <c r="C166" s="1"/>
      <c r="D166" s="1"/>
      <c r="E166" s="1"/>
      <c r="F166" s="1"/>
      <c r="G166" s="1"/>
      <c r="H166" s="1"/>
      <c r="I166" s="1"/>
      <c r="J166" s="1"/>
      <c r="K166" s="1"/>
      <c r="L166" s="1"/>
      <c r="M166" s="1"/>
      <c r="N166" s="1"/>
      <c r="O166" s="1"/>
    </row>
    <row r="167" spans="1:15">
      <c r="A167" s="1"/>
      <c r="B167" s="1"/>
      <c r="C167" s="1"/>
      <c r="D167" s="1"/>
      <c r="E167" s="1"/>
      <c r="F167" s="1"/>
      <c r="G167" s="1"/>
      <c r="H167" s="1"/>
      <c r="I167" s="1"/>
      <c r="J167" s="1"/>
      <c r="K167" s="1"/>
      <c r="L167" s="1"/>
      <c r="M167" s="1"/>
      <c r="N167" s="1"/>
      <c r="O167" s="1"/>
    </row>
    <row r="168" spans="1:15">
      <c r="A168" s="1"/>
      <c r="B168" s="1"/>
      <c r="C168" s="1"/>
      <c r="D168" s="1"/>
      <c r="E168" s="1"/>
      <c r="F168" s="1"/>
      <c r="G168" s="1"/>
      <c r="H168" s="1"/>
      <c r="I168" s="1"/>
      <c r="J168" s="1"/>
      <c r="K168" s="1"/>
      <c r="L168" s="1"/>
      <c r="M168" s="1"/>
      <c r="N168" s="1"/>
      <c r="O168" s="1"/>
    </row>
    <row r="169" spans="1:15">
      <c r="A169" s="1"/>
      <c r="B169" s="1"/>
      <c r="C169" s="1"/>
      <c r="D169" s="1"/>
      <c r="E169" s="1"/>
      <c r="F169" s="1"/>
      <c r="G169" s="1"/>
      <c r="H169" s="1"/>
      <c r="I169" s="1"/>
      <c r="J169" s="1"/>
      <c r="K169" s="1"/>
      <c r="L169" s="1"/>
      <c r="M169" s="1"/>
      <c r="N169" s="1"/>
      <c r="O169" s="1"/>
    </row>
    <row r="170" spans="1:15">
      <c r="A170" s="1"/>
      <c r="B170" s="1"/>
      <c r="C170" s="1"/>
      <c r="D170" s="1"/>
      <c r="E170" s="1"/>
      <c r="F170" s="1"/>
      <c r="G170" s="1"/>
      <c r="H170" s="1"/>
      <c r="I170" s="1"/>
      <c r="J170" s="1"/>
      <c r="K170" s="1"/>
      <c r="L170" s="1"/>
      <c r="M170" s="1"/>
      <c r="N170" s="1"/>
      <c r="O170" s="1"/>
    </row>
    <row r="171" spans="1:15">
      <c r="A171" s="1"/>
      <c r="B171" s="1"/>
      <c r="C171" s="1"/>
      <c r="D171" s="1"/>
      <c r="E171" s="1"/>
      <c r="F171" s="1"/>
      <c r="G171" s="1"/>
      <c r="H171" s="1"/>
      <c r="I171" s="1"/>
      <c r="J171" s="1"/>
      <c r="K171" s="1"/>
      <c r="L171" s="1"/>
      <c r="M171" s="1"/>
      <c r="N171" s="1"/>
      <c r="O171" s="1"/>
    </row>
    <row r="180" spans="1:15">
      <c r="A180" s="1"/>
      <c r="B180" s="1"/>
      <c r="C180" s="1"/>
      <c r="D180" s="1"/>
      <c r="E180" s="1"/>
      <c r="F180" s="1"/>
      <c r="G180" s="1"/>
      <c r="H180" s="1"/>
      <c r="I180" s="1"/>
      <c r="J180" s="1"/>
      <c r="K180" s="1"/>
      <c r="L180" s="1"/>
      <c r="M180" s="1"/>
      <c r="N180" s="1"/>
      <c r="O180" s="1"/>
    </row>
    <row r="181" spans="1:15">
      <c r="A181" s="1"/>
      <c r="B181" s="1"/>
      <c r="C181" s="1"/>
      <c r="D181" s="1"/>
      <c r="E181" s="1"/>
      <c r="F181" s="1"/>
      <c r="G181" s="1"/>
      <c r="H181" s="1"/>
      <c r="I181" s="1"/>
      <c r="J181" s="1"/>
      <c r="K181" s="1"/>
      <c r="L181" s="1"/>
      <c r="M181" s="1"/>
      <c r="N181" s="1"/>
      <c r="O181" s="1"/>
    </row>
    <row r="182" spans="1:15">
      <c r="A182" s="1"/>
      <c r="B182" s="1"/>
      <c r="C182" s="1"/>
      <c r="D182" s="1"/>
      <c r="E182" s="1"/>
      <c r="F182" s="1"/>
      <c r="G182" s="1"/>
      <c r="H182" s="1"/>
      <c r="I182" s="1"/>
      <c r="J182" s="1"/>
      <c r="K182" s="1"/>
      <c r="L182" s="1"/>
      <c r="M182" s="1"/>
      <c r="N182" s="1"/>
      <c r="O182" s="1"/>
    </row>
    <row r="183" spans="1:15">
      <c r="A183" s="1"/>
      <c r="B183" s="1"/>
      <c r="C183" s="1"/>
      <c r="D183" s="1"/>
      <c r="E183" s="1"/>
      <c r="F183" s="1"/>
      <c r="G183" s="1"/>
      <c r="H183" s="1"/>
      <c r="I183" s="1"/>
      <c r="J183" s="1"/>
      <c r="K183" s="1"/>
      <c r="L183" s="1"/>
      <c r="M183" s="1"/>
      <c r="N183" s="1"/>
      <c r="O183" s="1"/>
    </row>
    <row r="184" spans="1:15">
      <c r="A184" s="1"/>
      <c r="B184" s="1"/>
      <c r="C184" s="1"/>
      <c r="D184" s="1"/>
      <c r="E184" s="1"/>
      <c r="F184" s="1"/>
      <c r="G184" s="1"/>
      <c r="H184" s="1"/>
      <c r="I184" s="1"/>
      <c r="J184" s="1"/>
      <c r="K184" s="1"/>
      <c r="L184" s="1"/>
      <c r="M184" s="1"/>
      <c r="N184" s="1"/>
      <c r="O184" s="1"/>
    </row>
    <row r="185" spans="1:15">
      <c r="A185" s="1"/>
      <c r="B185" s="1"/>
      <c r="C185" s="1"/>
      <c r="D185" s="1"/>
      <c r="E185" s="1"/>
      <c r="F185" s="1"/>
      <c r="G185" s="1"/>
      <c r="H185" s="1"/>
      <c r="I185" s="1"/>
      <c r="J185" s="1"/>
      <c r="K185" s="1"/>
      <c r="L185" s="1"/>
      <c r="M185" s="1"/>
      <c r="N185" s="1"/>
      <c r="O185" s="1"/>
    </row>
    <row r="186" spans="1:15">
      <c r="A186" s="1"/>
      <c r="B186" s="1"/>
      <c r="C186" s="1"/>
      <c r="D186" s="1"/>
      <c r="E186" s="1"/>
      <c r="F186" s="1"/>
      <c r="G186" s="1"/>
      <c r="H186" s="1"/>
      <c r="I186" s="1"/>
      <c r="J186" s="1"/>
      <c r="K186" s="1"/>
      <c r="L186" s="1"/>
      <c r="M186" s="1"/>
      <c r="N186" s="1"/>
      <c r="O186" s="1"/>
    </row>
    <row r="187" spans="1:15">
      <c r="A187" s="1"/>
      <c r="B187" s="1"/>
      <c r="C187" s="1"/>
      <c r="D187" s="1"/>
      <c r="E187" s="1"/>
      <c r="F187" s="1"/>
      <c r="G187" s="1"/>
      <c r="H187" s="1"/>
      <c r="I187" s="1"/>
      <c r="J187" s="1"/>
      <c r="K187" s="1"/>
      <c r="L187" s="1"/>
      <c r="M187" s="1"/>
      <c r="N187" s="1"/>
      <c r="O187" s="1"/>
    </row>
    <row r="188" spans="1:15">
      <c r="A188" s="1"/>
      <c r="B188" s="1"/>
      <c r="C188" s="1"/>
      <c r="D188" s="1"/>
      <c r="E188" s="1"/>
      <c r="F188" s="1"/>
      <c r="G188" s="1"/>
      <c r="H188" s="1"/>
      <c r="I188" s="1"/>
      <c r="J188" s="1"/>
      <c r="K188" s="1"/>
      <c r="L188" s="1"/>
      <c r="M188" s="1"/>
      <c r="N188" s="1"/>
      <c r="O188" s="1"/>
    </row>
    <row r="189" spans="1:15">
      <c r="A189" s="1"/>
      <c r="B189" s="1"/>
      <c r="C189" s="1"/>
      <c r="D189" s="1"/>
      <c r="E189" s="1"/>
      <c r="F189" s="1"/>
      <c r="G189" s="1"/>
      <c r="H189" s="1"/>
      <c r="I189" s="1"/>
      <c r="J189" s="1"/>
      <c r="K189" s="1"/>
      <c r="L189" s="1"/>
      <c r="M189" s="1"/>
      <c r="N189" s="1"/>
      <c r="O189" s="1"/>
    </row>
    <row r="190" spans="1:15">
      <c r="A190" s="1"/>
      <c r="B190" s="1"/>
      <c r="C190" s="1"/>
      <c r="D190" s="1"/>
      <c r="E190" s="1"/>
      <c r="F190" s="1"/>
      <c r="G190" s="1"/>
      <c r="H190" s="1"/>
      <c r="I190" s="1"/>
      <c r="J190" s="1"/>
      <c r="K190" s="1"/>
      <c r="L190" s="1"/>
      <c r="M190" s="1"/>
      <c r="N190" s="1"/>
      <c r="O190" s="1"/>
    </row>
    <row r="192" spans="1:15">
      <c r="A192" s="1"/>
      <c r="B192" s="1"/>
      <c r="C192" s="1"/>
      <c r="D192" s="1"/>
      <c r="E192" s="1"/>
      <c r="F192" s="1"/>
      <c r="G192" s="1"/>
      <c r="H192" s="1"/>
      <c r="I192" s="1"/>
      <c r="J192" s="1"/>
      <c r="K192" s="1"/>
      <c r="L192" s="1"/>
      <c r="M192" s="1"/>
      <c r="N192" s="1"/>
      <c r="O192" s="1"/>
    </row>
    <row r="193" spans="1:15">
      <c r="A193" s="1"/>
      <c r="B193" s="1"/>
      <c r="C193" s="1"/>
      <c r="D193" s="1"/>
      <c r="E193" s="1"/>
      <c r="F193" s="1"/>
      <c r="G193" s="1"/>
      <c r="H193" s="1"/>
      <c r="I193" s="1"/>
      <c r="J193" s="1"/>
      <c r="K193" s="1"/>
      <c r="L193" s="1"/>
      <c r="M193" s="1"/>
      <c r="N193" s="1"/>
      <c r="O193" s="1"/>
    </row>
    <row r="194" spans="1:15">
      <c r="A194" s="1"/>
      <c r="B194" s="1"/>
      <c r="C194" s="1"/>
      <c r="D194" s="1"/>
      <c r="E194" s="1"/>
      <c r="F194" s="1"/>
      <c r="G194" s="1"/>
      <c r="H194" s="1"/>
      <c r="I194" s="1"/>
      <c r="J194" s="1"/>
      <c r="K194" s="1"/>
      <c r="L194" s="1"/>
      <c r="M194" s="1"/>
      <c r="N194" s="1"/>
      <c r="O194" s="1"/>
    </row>
    <row r="195" spans="1:15">
      <c r="A195" s="1"/>
      <c r="B195" s="1"/>
      <c r="C195" s="1"/>
      <c r="D195" s="1"/>
      <c r="E195" s="1"/>
      <c r="F195" s="1"/>
      <c r="G195" s="1"/>
      <c r="H195" s="1"/>
      <c r="I195" s="1"/>
      <c r="J195" s="1"/>
      <c r="K195" s="1"/>
      <c r="L195" s="1"/>
      <c r="M195" s="1"/>
      <c r="N195" s="1"/>
      <c r="O195" s="1"/>
    </row>
    <row r="196" spans="1:15">
      <c r="A196" s="1"/>
      <c r="B196" s="1"/>
      <c r="C196" s="1"/>
      <c r="D196" s="1"/>
      <c r="E196" s="1"/>
      <c r="F196" s="1"/>
      <c r="G196" s="1"/>
      <c r="H196" s="1"/>
      <c r="I196" s="1"/>
      <c r="J196" s="1"/>
      <c r="K196" s="1"/>
      <c r="L196" s="1"/>
      <c r="M196" s="1"/>
      <c r="N196" s="1"/>
      <c r="O196" s="1"/>
    </row>
    <row r="213" spans="1:9" ht="15" thickBot="1"/>
    <row r="214" spans="1:9" hidden="1"/>
    <row r="215" spans="1:9" hidden="1"/>
    <row r="216" spans="1:9" hidden="1"/>
    <row r="217" spans="1:9" ht="15" thickBot="1">
      <c r="A217" s="22" t="s">
        <v>102</v>
      </c>
      <c r="B217" s="515" t="s">
        <v>543</v>
      </c>
      <c r="C217" s="516"/>
      <c r="D217" s="516"/>
      <c r="E217" s="516"/>
      <c r="F217" s="516"/>
      <c r="G217" s="516"/>
      <c r="H217" s="516"/>
      <c r="I217" s="517"/>
    </row>
    <row r="219" spans="1:9">
      <c r="A219" s="1"/>
      <c r="B219" s="1"/>
      <c r="C219" s="1"/>
      <c r="D219" s="1"/>
      <c r="E219" s="1"/>
      <c r="F219" s="1"/>
      <c r="G219" s="1"/>
      <c r="H219" s="1"/>
      <c r="I219" s="1"/>
    </row>
    <row r="220" spans="1:9">
      <c r="A220" s="1"/>
      <c r="B220" s="1"/>
      <c r="C220" s="1"/>
      <c r="D220" s="1"/>
      <c r="E220" s="1"/>
      <c r="F220" s="1"/>
      <c r="G220" s="1"/>
      <c r="H220" s="1"/>
      <c r="I220" s="1"/>
    </row>
    <row r="221" spans="1:9">
      <c r="A221" s="1"/>
      <c r="B221" s="1"/>
      <c r="C221" s="1"/>
      <c r="D221" s="1"/>
      <c r="E221" s="1"/>
      <c r="F221" s="1"/>
      <c r="G221" s="1"/>
      <c r="H221" s="1"/>
      <c r="I221" s="1"/>
    </row>
    <row r="222" spans="1:9">
      <c r="A222" s="1"/>
      <c r="B222" s="1"/>
      <c r="C222" s="1"/>
      <c r="D222" s="1"/>
      <c r="E222" s="1"/>
      <c r="F222" s="1"/>
      <c r="G222" s="1"/>
      <c r="H222" s="1"/>
      <c r="I222" s="1"/>
    </row>
    <row r="223" spans="1:9">
      <c r="A223" s="1"/>
      <c r="B223" s="1"/>
      <c r="C223" s="1"/>
      <c r="D223" s="1"/>
      <c r="E223" s="1"/>
      <c r="F223" s="1"/>
      <c r="G223" s="1"/>
      <c r="H223" s="1"/>
      <c r="I223" s="1"/>
    </row>
    <row r="224" spans="1:9">
      <c r="A224" s="1"/>
      <c r="B224" s="1"/>
      <c r="C224" s="1"/>
      <c r="D224" s="1"/>
      <c r="E224" s="1"/>
      <c r="F224" s="1"/>
      <c r="G224" s="1"/>
      <c r="H224" s="1"/>
      <c r="I224" s="1"/>
    </row>
    <row r="225" spans="1:9">
      <c r="A225" s="1"/>
      <c r="B225" s="1"/>
      <c r="C225" s="1"/>
      <c r="D225" s="1"/>
      <c r="E225" s="1"/>
      <c r="F225" s="1"/>
      <c r="G225" s="1"/>
      <c r="H225" s="1"/>
      <c r="I225" s="1"/>
    </row>
    <row r="226" spans="1:9">
      <c r="A226" s="1"/>
      <c r="B226" s="1"/>
      <c r="C226" s="1"/>
      <c r="D226" s="1"/>
      <c r="E226" s="1"/>
      <c r="F226" s="1"/>
      <c r="G226" s="1"/>
      <c r="H226" s="1"/>
      <c r="I226" s="1"/>
    </row>
    <row r="227" spans="1:9">
      <c r="A227" s="1"/>
      <c r="B227" s="1"/>
      <c r="C227" s="1"/>
      <c r="D227" s="1"/>
      <c r="E227" s="1"/>
      <c r="F227" s="1"/>
      <c r="G227" s="1"/>
      <c r="H227" s="1"/>
      <c r="I227" s="1"/>
    </row>
    <row r="228" spans="1:9">
      <c r="A228" s="1"/>
      <c r="B228" s="1"/>
      <c r="C228" s="1"/>
      <c r="D228" s="1"/>
      <c r="E228" s="1"/>
      <c r="F228" s="1"/>
      <c r="G228" s="1"/>
      <c r="H228" s="1"/>
      <c r="I228" s="1"/>
    </row>
    <row r="229" spans="1:9">
      <c r="A229" s="1"/>
      <c r="B229" s="1"/>
      <c r="C229" s="1"/>
      <c r="D229" s="1"/>
      <c r="E229" s="1"/>
      <c r="F229" s="1"/>
      <c r="G229" s="1"/>
      <c r="H229" s="1"/>
      <c r="I229" s="1"/>
    </row>
    <row r="230" spans="1:9">
      <c r="A230" s="1"/>
      <c r="B230" s="1"/>
      <c r="C230" s="1"/>
      <c r="D230" s="1"/>
      <c r="E230" s="1"/>
      <c r="F230" s="1"/>
      <c r="G230" s="1"/>
      <c r="H230" s="1"/>
      <c r="I230" s="1"/>
    </row>
    <row r="231" spans="1:9">
      <c r="A231" s="1"/>
      <c r="B231" s="1"/>
      <c r="C231" s="1"/>
      <c r="D231" s="1"/>
      <c r="E231" s="1"/>
      <c r="F231" s="1"/>
      <c r="G231" s="1"/>
      <c r="H231" s="1"/>
      <c r="I231" s="1"/>
    </row>
    <row r="244" spans="1:10" ht="15" thickBot="1"/>
    <row r="245" spans="1:10" ht="15" thickBot="1">
      <c r="A245" s="22" t="s">
        <v>105</v>
      </c>
      <c r="B245" s="515" t="s">
        <v>110</v>
      </c>
      <c r="C245" s="516"/>
      <c r="D245" s="516"/>
      <c r="E245" s="516"/>
      <c r="F245" s="516"/>
      <c r="G245" s="516"/>
      <c r="H245" s="516"/>
      <c r="I245" s="517"/>
    </row>
    <row r="247" spans="1:10">
      <c r="A247" s="1"/>
      <c r="B247" s="1"/>
      <c r="C247" s="1"/>
      <c r="D247" s="1"/>
      <c r="E247" s="1"/>
      <c r="F247" s="1"/>
      <c r="G247" s="1"/>
      <c r="H247" s="1"/>
      <c r="I247" s="1"/>
      <c r="J247" s="1"/>
    </row>
    <row r="248" spans="1:10">
      <c r="A248" s="1"/>
      <c r="B248" s="1"/>
      <c r="C248" s="1"/>
      <c r="D248" s="1"/>
      <c r="E248" s="1"/>
      <c r="F248" s="1"/>
      <c r="G248" s="1"/>
      <c r="H248" s="1"/>
      <c r="I248" s="1"/>
      <c r="J248" s="1"/>
    </row>
    <row r="249" spans="1:10">
      <c r="A249" s="1"/>
      <c r="B249" s="1"/>
      <c r="C249" s="1"/>
      <c r="D249" s="1"/>
      <c r="E249" s="1"/>
      <c r="F249" s="1"/>
      <c r="G249" s="1"/>
      <c r="H249" s="1"/>
      <c r="I249" s="1"/>
      <c r="J249" s="1"/>
    </row>
    <row r="250" spans="1:10">
      <c r="A250" s="1"/>
      <c r="B250" s="1"/>
      <c r="C250" s="1"/>
      <c r="D250" s="1"/>
      <c r="E250" s="1"/>
      <c r="F250" s="1"/>
      <c r="G250" s="1"/>
      <c r="H250" s="1"/>
      <c r="I250" s="1"/>
      <c r="J250" s="1"/>
    </row>
    <row r="251" spans="1:10">
      <c r="A251" s="1"/>
      <c r="B251" s="1"/>
      <c r="C251" s="1"/>
      <c r="D251" s="1"/>
      <c r="E251" s="1"/>
      <c r="F251" s="1"/>
      <c r="G251" s="1"/>
      <c r="H251" s="1"/>
      <c r="I251" s="1"/>
      <c r="J251" s="1"/>
    </row>
    <row r="252" spans="1:10">
      <c r="A252" s="1"/>
      <c r="B252" s="1"/>
      <c r="C252" s="1"/>
      <c r="D252" s="1"/>
      <c r="E252" s="1"/>
      <c r="F252" s="1"/>
      <c r="G252" s="1"/>
      <c r="H252" s="1"/>
      <c r="I252" s="1"/>
      <c r="J252" s="1"/>
    </row>
    <row r="253" spans="1:10">
      <c r="A253" s="1"/>
      <c r="B253" s="1"/>
      <c r="C253" s="1"/>
      <c r="D253" s="1"/>
      <c r="E253" s="1"/>
      <c r="F253" s="1"/>
      <c r="G253" s="1"/>
      <c r="H253" s="1"/>
      <c r="I253" s="1"/>
      <c r="J253" s="1"/>
    </row>
    <row r="254" spans="1:10">
      <c r="A254" s="1"/>
      <c r="B254" s="1"/>
      <c r="C254" s="1"/>
      <c r="D254" s="1"/>
      <c r="E254" s="1"/>
      <c r="F254" s="1"/>
      <c r="G254" s="1"/>
      <c r="H254" s="1"/>
      <c r="I254" s="1"/>
      <c r="J254" s="1"/>
    </row>
    <row r="271" spans="1:10">
      <c r="A271" s="1"/>
      <c r="B271" s="1"/>
      <c r="C271" s="1"/>
      <c r="D271" s="1"/>
      <c r="E271" s="1"/>
      <c r="F271" s="1"/>
      <c r="G271" s="1"/>
      <c r="H271" s="1"/>
      <c r="I271" s="1"/>
      <c r="J271" s="1"/>
    </row>
    <row r="272" spans="1:10">
      <c r="A272" s="1"/>
      <c r="B272" s="1"/>
      <c r="C272" s="1"/>
      <c r="D272" s="1"/>
      <c r="E272" s="1"/>
      <c r="F272" s="1"/>
      <c r="G272" s="1"/>
      <c r="H272" s="1"/>
      <c r="I272" s="1"/>
      <c r="J272" s="1"/>
    </row>
    <row r="273" spans="1:10">
      <c r="A273" s="1"/>
      <c r="B273" s="1"/>
      <c r="C273" s="1"/>
      <c r="D273" s="1"/>
      <c r="E273" s="1"/>
      <c r="F273" s="1"/>
      <c r="G273" s="1"/>
      <c r="H273" s="1"/>
      <c r="I273" s="1"/>
      <c r="J273" s="1"/>
    </row>
    <row r="274" spans="1:10">
      <c r="A274" s="1"/>
      <c r="B274" s="1"/>
      <c r="C274" s="1"/>
      <c r="D274" s="1"/>
      <c r="E274" s="1"/>
      <c r="F274" s="1"/>
      <c r="G274" s="1"/>
      <c r="H274" s="1"/>
      <c r="I274" s="1"/>
      <c r="J274" s="1"/>
    </row>
    <row r="275" spans="1:10">
      <c r="A275" s="1"/>
      <c r="B275" s="1"/>
      <c r="C275" s="1"/>
      <c r="D275" s="1"/>
      <c r="E275" s="1"/>
      <c r="F275" s="1"/>
      <c r="G275" s="1"/>
      <c r="H275" s="1"/>
      <c r="I275" s="1"/>
      <c r="J275" s="1"/>
    </row>
    <row r="276" spans="1:10">
      <c r="A276" s="1"/>
      <c r="B276" s="1"/>
      <c r="C276" s="1"/>
      <c r="D276" s="1"/>
      <c r="E276" s="1"/>
      <c r="F276" s="1"/>
      <c r="G276" s="1"/>
      <c r="H276" s="1"/>
      <c r="I276" s="1"/>
      <c r="J276" s="1"/>
    </row>
    <row r="293" spans="1:10">
      <c r="A293" s="1"/>
      <c r="B293" s="1"/>
      <c r="C293" s="1"/>
      <c r="D293" s="1"/>
      <c r="E293" s="1"/>
      <c r="F293" s="1"/>
      <c r="G293" s="1"/>
      <c r="H293" s="1"/>
      <c r="I293" s="1"/>
      <c r="J293" s="1"/>
    </row>
    <row r="294" spans="1:10">
      <c r="A294" s="1"/>
      <c r="B294" s="1"/>
      <c r="C294" s="1"/>
      <c r="D294" s="1"/>
      <c r="E294" s="1"/>
      <c r="F294" s="1"/>
      <c r="G294" s="1"/>
      <c r="H294" s="1"/>
      <c r="I294" s="1"/>
      <c r="J294" s="1"/>
    </row>
    <row r="295" spans="1:10">
      <c r="A295" s="1"/>
      <c r="B295" s="1"/>
      <c r="C295" s="1"/>
      <c r="D295" s="1"/>
      <c r="E295" s="1"/>
      <c r="F295" s="1"/>
      <c r="G295" s="1"/>
      <c r="H295" s="1"/>
      <c r="I295" s="1"/>
      <c r="J295" s="1"/>
    </row>
    <row r="296" spans="1:10">
      <c r="A296" s="1"/>
      <c r="B296" s="1"/>
      <c r="C296" s="1"/>
      <c r="D296" s="1"/>
      <c r="E296" s="1"/>
      <c r="F296" s="1"/>
      <c r="G296" s="1"/>
      <c r="H296" s="1"/>
      <c r="I296" s="1"/>
      <c r="J296" s="1"/>
    </row>
    <row r="297" spans="1:10">
      <c r="A297" s="1"/>
      <c r="B297" s="1"/>
      <c r="C297" s="1"/>
      <c r="D297" s="1"/>
      <c r="E297" s="1"/>
      <c r="F297" s="1"/>
      <c r="G297" s="1"/>
      <c r="H297" s="1"/>
      <c r="I297" s="1"/>
      <c r="J297" s="1"/>
    </row>
    <row r="298" spans="1:10">
      <c r="A298" s="1"/>
      <c r="B298" s="1"/>
      <c r="C298" s="1"/>
      <c r="D298" s="1"/>
      <c r="E298" s="1"/>
      <c r="F298" s="1"/>
      <c r="G298" s="1"/>
      <c r="H298" s="1"/>
      <c r="I298" s="1"/>
      <c r="J298" s="1"/>
    </row>
    <row r="316" spans="1:17" ht="15" thickBot="1"/>
    <row r="317" spans="1:17" s="18" customFormat="1" ht="17.149999999999999" customHeight="1" thickBot="1">
      <c r="A317" s="48" t="s">
        <v>108</v>
      </c>
      <c r="B317" s="519" t="s">
        <v>544</v>
      </c>
      <c r="C317" s="520"/>
      <c r="D317" s="520"/>
      <c r="E317" s="520"/>
      <c r="F317" s="520"/>
      <c r="G317" s="520"/>
      <c r="H317" s="520"/>
      <c r="I317" s="521"/>
      <c r="J317" s="15"/>
      <c r="K317" s="537" t="s">
        <v>545</v>
      </c>
      <c r="L317" s="537"/>
      <c r="M317" s="15"/>
      <c r="N317" s="15"/>
      <c r="O317" s="15"/>
      <c r="P317" s="15"/>
      <c r="Q317" s="15"/>
    </row>
    <row r="318" spans="1:17">
      <c r="A318" s="1"/>
      <c r="B318" s="1"/>
      <c r="C318" s="1"/>
      <c r="D318" s="1"/>
      <c r="E318" s="1"/>
      <c r="F318" s="1"/>
    </row>
    <row r="319" spans="1:17">
      <c r="A319" s="1"/>
      <c r="B319" s="1"/>
      <c r="C319" s="1"/>
      <c r="D319" s="1"/>
      <c r="E319" s="1"/>
      <c r="F319" s="1"/>
      <c r="G319" s="18"/>
      <c r="H319" s="18"/>
      <c r="I319" s="18"/>
      <c r="J319" s="18"/>
      <c r="K319" s="18"/>
      <c r="L319" s="18"/>
      <c r="M319" s="18"/>
      <c r="N319" s="18"/>
      <c r="O319" s="18"/>
      <c r="P319" s="18"/>
      <c r="Q319" s="18"/>
    </row>
    <row r="320" spans="1:17">
      <c r="A320" s="1"/>
      <c r="B320" s="1"/>
      <c r="C320" s="1"/>
      <c r="D320" s="1"/>
      <c r="E320" s="1"/>
      <c r="F320" s="1"/>
    </row>
    <row r="321" spans="1:6">
      <c r="A321" s="1"/>
      <c r="B321" s="1"/>
      <c r="C321" s="1"/>
      <c r="D321" s="1"/>
      <c r="E321" s="1"/>
      <c r="F321" s="1"/>
    </row>
    <row r="322" spans="1:6">
      <c r="A322" s="1"/>
      <c r="B322" s="1"/>
      <c r="C322" s="1"/>
      <c r="D322" s="1"/>
      <c r="E322" s="1"/>
      <c r="F322" s="1"/>
    </row>
    <row r="323" spans="1:6">
      <c r="A323" s="1"/>
      <c r="B323" s="1"/>
      <c r="C323" s="1"/>
      <c r="D323" s="1"/>
      <c r="E323" s="1"/>
      <c r="F323" s="1"/>
    </row>
    <row r="324" spans="1:6">
      <c r="A324" s="1"/>
      <c r="B324" s="1"/>
      <c r="C324" s="1"/>
      <c r="D324" s="1"/>
      <c r="E324" s="1"/>
      <c r="F324" s="1"/>
    </row>
    <row r="325" spans="1:6">
      <c r="A325" s="1"/>
      <c r="B325" s="1"/>
      <c r="C325" s="1"/>
      <c r="D325" s="1"/>
      <c r="E325" s="1"/>
      <c r="F325" s="1"/>
    </row>
    <row r="326" spans="1:6">
      <c r="A326" s="1"/>
      <c r="B326" s="1"/>
      <c r="C326" s="1"/>
      <c r="D326" s="1"/>
      <c r="E326" s="1"/>
      <c r="F326" s="1"/>
    </row>
  </sheetData>
  <mergeCells count="11">
    <mergeCell ref="B217:I217"/>
    <mergeCell ref="B245:I245"/>
    <mergeCell ref="A5:A6"/>
    <mergeCell ref="B317:I317"/>
    <mergeCell ref="A1:M1"/>
    <mergeCell ref="B26:F26"/>
    <mergeCell ref="B78:H78"/>
    <mergeCell ref="B103:G103"/>
    <mergeCell ref="B159:K159"/>
    <mergeCell ref="B3:H3"/>
    <mergeCell ref="K317:L31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D1783-FBAB-4A0D-84E6-8508F8E46775}">
  <sheetPr>
    <tabColor theme="4" tint="0.79998168889431442"/>
  </sheetPr>
  <dimension ref="A1:DJ128"/>
  <sheetViews>
    <sheetView zoomScale="50" zoomScaleNormal="50" workbookViewId="0">
      <selection activeCell="Q130" sqref="Q130:V131"/>
    </sheetView>
  </sheetViews>
  <sheetFormatPr baseColWidth="10" defaultColWidth="11.453125" defaultRowHeight="14.5"/>
  <cols>
    <col min="1" max="1" width="26" style="15" customWidth="1"/>
    <col min="2" max="2" width="49.81640625" style="15" customWidth="1"/>
    <col min="3" max="4" width="24.1796875" style="15" customWidth="1"/>
    <col min="5" max="5" width="29" style="139" customWidth="1"/>
    <col min="6" max="6" width="26.1796875" style="15" customWidth="1"/>
    <col min="7" max="12" width="6.54296875" style="27" bestFit="1" customWidth="1"/>
    <col min="13" max="17" width="7.7265625" style="27" bestFit="1" customWidth="1"/>
    <col min="18" max="18" width="6.54296875" style="27" bestFit="1" customWidth="1"/>
    <col min="19" max="19" width="7.7265625" style="27" bestFit="1" customWidth="1"/>
    <col min="20" max="20" width="8.54296875" style="27" bestFit="1" customWidth="1"/>
    <col min="21" max="21" width="7.7265625" style="27" bestFit="1" customWidth="1"/>
    <col min="22" max="23" width="11.453125" style="15"/>
    <col min="24" max="24" width="16.54296875" style="15" customWidth="1"/>
    <col min="25" max="25" width="9.81640625" style="15" customWidth="1"/>
    <col min="26" max="26" width="8.1796875" style="15" customWidth="1"/>
    <col min="27" max="27" width="8.7265625" style="15" customWidth="1"/>
    <col min="28" max="28" width="10.81640625" style="15" customWidth="1"/>
    <col min="29" max="16384" width="11.453125" style="15"/>
  </cols>
  <sheetData>
    <row r="1" spans="1:114" ht="30" customHeight="1">
      <c r="A1" s="147" t="s">
        <v>546</v>
      </c>
      <c r="B1" s="89"/>
      <c r="C1" s="89"/>
      <c r="D1" s="89"/>
      <c r="E1" s="153"/>
      <c r="F1" s="89"/>
      <c r="G1" s="89"/>
      <c r="H1" s="89"/>
      <c r="I1" s="89"/>
      <c r="J1" s="89"/>
      <c r="K1" s="89"/>
      <c r="L1" s="89"/>
      <c r="M1" s="89"/>
      <c r="N1" s="89"/>
      <c r="O1" s="89"/>
      <c r="P1" s="89"/>
      <c r="Q1" s="89"/>
      <c r="R1" s="89"/>
      <c r="S1" s="89"/>
      <c r="T1" s="89"/>
      <c r="U1" s="89"/>
    </row>
    <row r="2" spans="1:114" s="27" customFormat="1" ht="20.149999999999999" customHeight="1">
      <c r="A2" s="360" t="s">
        <v>2</v>
      </c>
      <c r="B2" s="169" t="s">
        <v>4</v>
      </c>
      <c r="C2" s="169" t="s">
        <v>547</v>
      </c>
      <c r="D2" s="314" t="s">
        <v>139</v>
      </c>
      <c r="E2" s="314" t="s">
        <v>548</v>
      </c>
      <c r="F2" s="316"/>
      <c r="G2" s="169">
        <v>2009</v>
      </c>
      <c r="H2" s="169">
        <v>2010</v>
      </c>
      <c r="I2" s="169">
        <v>2011</v>
      </c>
      <c r="J2" s="169">
        <v>2012</v>
      </c>
      <c r="K2" s="169">
        <v>2013</v>
      </c>
      <c r="L2" s="169">
        <v>2014</v>
      </c>
      <c r="M2" s="169">
        <v>2015</v>
      </c>
      <c r="N2" s="169">
        <v>2016</v>
      </c>
      <c r="O2" s="169">
        <v>2017</v>
      </c>
      <c r="P2" s="169">
        <v>2018</v>
      </c>
      <c r="Q2" s="169">
        <v>2019</v>
      </c>
      <c r="R2" s="169">
        <v>2020</v>
      </c>
      <c r="S2" s="169">
        <v>2021</v>
      </c>
      <c r="T2" s="169">
        <v>2022</v>
      </c>
      <c r="U2" s="169">
        <v>2023</v>
      </c>
      <c r="V2" s="298"/>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row>
    <row r="3" spans="1:114" ht="24.65" customHeight="1">
      <c r="A3" s="546" t="s">
        <v>8</v>
      </c>
      <c r="B3" s="486" t="s">
        <v>549</v>
      </c>
      <c r="C3" s="538" t="s">
        <v>550</v>
      </c>
      <c r="D3" s="541" t="s">
        <v>177</v>
      </c>
      <c r="E3" s="171" t="s">
        <v>551</v>
      </c>
      <c r="F3" s="322" t="s">
        <v>149</v>
      </c>
      <c r="G3" s="322"/>
      <c r="H3" s="322"/>
      <c r="I3" s="318"/>
      <c r="J3" s="318"/>
      <c r="K3" s="318"/>
      <c r="L3" s="319">
        <v>153</v>
      </c>
      <c r="M3" s="319">
        <v>133</v>
      </c>
      <c r="N3" s="319">
        <v>148</v>
      </c>
      <c r="O3" s="319">
        <v>155</v>
      </c>
      <c r="P3" s="319">
        <v>128</v>
      </c>
      <c r="Q3" s="319">
        <v>294</v>
      </c>
      <c r="R3" s="319">
        <v>160</v>
      </c>
      <c r="S3" s="319">
        <v>136</v>
      </c>
      <c r="T3" s="319">
        <v>129</v>
      </c>
      <c r="U3" s="319">
        <v>294</v>
      </c>
      <c r="V3" s="45"/>
    </row>
    <row r="4" spans="1:114" ht="15" customHeight="1">
      <c r="A4" s="546"/>
      <c r="B4" s="486"/>
      <c r="C4" s="538"/>
      <c r="D4" s="541"/>
      <c r="E4" s="569" t="s">
        <v>552</v>
      </c>
      <c r="F4" s="322" t="s">
        <v>553</v>
      </c>
      <c r="G4" s="322"/>
      <c r="H4" s="318"/>
      <c r="I4" s="318"/>
      <c r="J4" s="318"/>
      <c r="K4" s="318"/>
      <c r="L4" s="173">
        <v>146</v>
      </c>
      <c r="M4" s="173">
        <v>130</v>
      </c>
      <c r="N4" s="173">
        <v>142</v>
      </c>
      <c r="O4" s="173">
        <v>146</v>
      </c>
      <c r="P4" s="174">
        <v>122</v>
      </c>
      <c r="Q4" s="174">
        <v>289</v>
      </c>
      <c r="R4" s="174">
        <v>157</v>
      </c>
      <c r="S4" s="174">
        <v>134</v>
      </c>
      <c r="T4" s="174">
        <v>125</v>
      </c>
      <c r="U4" s="177">
        <v>291</v>
      </c>
    </row>
    <row r="5" spans="1:114" ht="15" customHeight="1">
      <c r="A5" s="546"/>
      <c r="B5" s="486"/>
      <c r="C5" s="538"/>
      <c r="D5" s="541"/>
      <c r="E5" s="570"/>
      <c r="F5" s="318" t="s">
        <v>468</v>
      </c>
      <c r="G5" s="318"/>
      <c r="H5" s="318"/>
      <c r="I5" s="318"/>
      <c r="J5" s="318"/>
      <c r="K5" s="318"/>
      <c r="L5" s="176">
        <v>142</v>
      </c>
      <c r="M5" s="176">
        <v>126</v>
      </c>
      <c r="N5" s="176">
        <v>138</v>
      </c>
      <c r="O5" s="176">
        <v>124</v>
      </c>
      <c r="P5" s="177">
        <v>117</v>
      </c>
      <c r="Q5" s="177">
        <v>277</v>
      </c>
      <c r="R5" s="177">
        <v>145</v>
      </c>
      <c r="S5" s="177">
        <v>129</v>
      </c>
      <c r="T5" s="177">
        <v>120</v>
      </c>
      <c r="U5" s="177">
        <v>284</v>
      </c>
    </row>
    <row r="6" spans="1:114" ht="15" customHeight="1">
      <c r="A6" s="546"/>
      <c r="B6" s="486"/>
      <c r="C6" s="538"/>
      <c r="D6" s="541"/>
      <c r="E6" s="571"/>
      <c r="F6" s="344" t="s">
        <v>469</v>
      </c>
      <c r="G6" s="344"/>
      <c r="H6" s="318"/>
      <c r="I6" s="344"/>
      <c r="J6" s="344"/>
      <c r="K6" s="344"/>
      <c r="L6" s="179">
        <v>4</v>
      </c>
      <c r="M6" s="179">
        <v>4</v>
      </c>
      <c r="N6" s="179">
        <v>4</v>
      </c>
      <c r="O6" s="179">
        <v>22</v>
      </c>
      <c r="P6" s="180">
        <v>5</v>
      </c>
      <c r="Q6" s="177">
        <v>12</v>
      </c>
      <c r="R6" s="177">
        <v>12</v>
      </c>
      <c r="S6" s="180">
        <v>5</v>
      </c>
      <c r="T6" s="180">
        <v>5</v>
      </c>
      <c r="U6" s="180">
        <v>7</v>
      </c>
    </row>
    <row r="7" spans="1:114" ht="15" customHeight="1">
      <c r="A7" s="546"/>
      <c r="B7" s="486"/>
      <c r="C7" s="538"/>
      <c r="D7" s="541"/>
      <c r="E7" s="543" t="s">
        <v>554</v>
      </c>
      <c r="F7" s="345" t="s">
        <v>468</v>
      </c>
      <c r="G7" s="345"/>
      <c r="H7" s="346"/>
      <c r="I7" s="345"/>
      <c r="J7" s="345"/>
      <c r="K7" s="345"/>
      <c r="L7" s="429">
        <v>0.97299999999999998</v>
      </c>
      <c r="M7" s="429">
        <v>0.96899999999999997</v>
      </c>
      <c r="N7" s="429">
        <v>0.97199999999999998</v>
      </c>
      <c r="O7" s="429">
        <v>0.84899999999999998</v>
      </c>
      <c r="P7" s="429">
        <v>0.95899999999999996</v>
      </c>
      <c r="Q7" s="430">
        <v>0.95840000000000003</v>
      </c>
      <c r="R7" s="430">
        <v>0.92349999999999999</v>
      </c>
      <c r="S7" s="430">
        <v>0.96260000000000001</v>
      </c>
      <c r="T7" s="430">
        <v>0.96</v>
      </c>
      <c r="U7" s="430">
        <f>U5/U4</f>
        <v>0.97594501718213056</v>
      </c>
    </row>
    <row r="8" spans="1:114" ht="15" customHeight="1">
      <c r="A8" s="546"/>
      <c r="B8" s="486"/>
      <c r="C8" s="538"/>
      <c r="D8" s="541"/>
      <c r="E8" s="543"/>
      <c r="F8" s="345" t="s">
        <v>469</v>
      </c>
      <c r="G8" s="345"/>
      <c r="H8" s="347"/>
      <c r="I8" s="348"/>
      <c r="J8" s="348"/>
      <c r="K8" s="348"/>
      <c r="L8" s="431">
        <v>2.7E-2</v>
      </c>
      <c r="M8" s="431">
        <v>3.1E-2</v>
      </c>
      <c r="N8" s="431">
        <v>2.8000000000000001E-2</v>
      </c>
      <c r="O8" s="431">
        <v>0.151</v>
      </c>
      <c r="P8" s="431">
        <v>4.1000000000000002E-2</v>
      </c>
      <c r="Q8" s="432">
        <v>4.1500000000000002E-2</v>
      </c>
      <c r="R8" s="432">
        <v>7.6399999999999996E-2</v>
      </c>
      <c r="S8" s="432">
        <v>3.73E-2</v>
      </c>
      <c r="T8" s="432">
        <v>0.04</v>
      </c>
      <c r="U8" s="430">
        <f>U6/U4</f>
        <v>2.4054982817869417E-2</v>
      </c>
    </row>
    <row r="9" spans="1:114" ht="15" customHeight="1">
      <c r="A9" s="546"/>
      <c r="B9" s="486"/>
      <c r="C9" s="538"/>
      <c r="D9" s="541"/>
      <c r="E9" s="542" t="s">
        <v>555</v>
      </c>
      <c r="F9" s="322" t="s">
        <v>553</v>
      </c>
      <c r="G9" s="322"/>
      <c r="H9" s="318"/>
      <c r="I9" s="318"/>
      <c r="J9" s="318"/>
      <c r="K9" s="318"/>
      <c r="L9" s="173">
        <v>7</v>
      </c>
      <c r="M9" s="173">
        <v>3</v>
      </c>
      <c r="N9" s="173">
        <v>6</v>
      </c>
      <c r="O9" s="173">
        <v>9</v>
      </c>
      <c r="P9" s="174">
        <v>6</v>
      </c>
      <c r="Q9" s="174">
        <v>5</v>
      </c>
      <c r="R9" s="174">
        <v>3</v>
      </c>
      <c r="S9" s="174">
        <v>2</v>
      </c>
      <c r="T9" s="174">
        <v>4</v>
      </c>
      <c r="U9" s="177">
        <v>3</v>
      </c>
    </row>
    <row r="10" spans="1:114" ht="15" customHeight="1">
      <c r="A10" s="546"/>
      <c r="B10" s="486"/>
      <c r="C10" s="538"/>
      <c r="D10" s="541"/>
      <c r="E10" s="542"/>
      <c r="F10" s="318" t="s">
        <v>556</v>
      </c>
      <c r="G10" s="318"/>
      <c r="H10" s="318"/>
      <c r="I10" s="318"/>
      <c r="J10" s="318"/>
      <c r="K10" s="318"/>
      <c r="L10" s="176">
        <v>4</v>
      </c>
      <c r="M10" s="176">
        <v>3</v>
      </c>
      <c r="N10" s="176">
        <v>6</v>
      </c>
      <c r="O10" s="176">
        <v>9</v>
      </c>
      <c r="P10" s="177">
        <v>6</v>
      </c>
      <c r="Q10" s="177">
        <v>5</v>
      </c>
      <c r="R10" s="177">
        <v>2</v>
      </c>
      <c r="S10" s="177">
        <v>2</v>
      </c>
      <c r="T10" s="177">
        <v>4</v>
      </c>
      <c r="U10" s="177">
        <v>3</v>
      </c>
    </row>
    <row r="11" spans="1:114" ht="15" customHeight="1">
      <c r="A11" s="546"/>
      <c r="B11" s="486"/>
      <c r="C11" s="538"/>
      <c r="D11" s="541"/>
      <c r="E11" s="542"/>
      <c r="F11" s="318" t="s">
        <v>557</v>
      </c>
      <c r="G11" s="318"/>
      <c r="H11" s="318"/>
      <c r="I11" s="318"/>
      <c r="J11" s="318"/>
      <c r="K11" s="318"/>
      <c r="L11" s="176">
        <v>3</v>
      </c>
      <c r="M11" s="176">
        <v>0</v>
      </c>
      <c r="N11" s="176">
        <v>0</v>
      </c>
      <c r="O11" s="176">
        <v>0</v>
      </c>
      <c r="P11" s="177">
        <v>0</v>
      </c>
      <c r="Q11" s="177">
        <v>0</v>
      </c>
      <c r="R11" s="177">
        <v>1</v>
      </c>
      <c r="S11" s="177">
        <v>0</v>
      </c>
      <c r="T11" s="177">
        <v>0</v>
      </c>
      <c r="U11" s="177">
        <v>0</v>
      </c>
    </row>
    <row r="12" spans="1:114" ht="15" customHeight="1">
      <c r="A12" s="546"/>
      <c r="B12" s="486"/>
      <c r="C12" s="538"/>
      <c r="D12" s="541"/>
      <c r="E12" s="543" t="s">
        <v>558</v>
      </c>
      <c r="F12" s="345" t="s">
        <v>556</v>
      </c>
      <c r="G12" s="345"/>
      <c r="H12" s="346"/>
      <c r="I12" s="345"/>
      <c r="J12" s="345"/>
      <c r="K12" s="345"/>
      <c r="L12" s="429">
        <v>0.57099999999999995</v>
      </c>
      <c r="M12" s="429">
        <v>1</v>
      </c>
      <c r="N12" s="429">
        <v>1</v>
      </c>
      <c r="O12" s="429">
        <v>1</v>
      </c>
      <c r="P12" s="429">
        <v>1</v>
      </c>
      <c r="Q12" s="429">
        <v>1</v>
      </c>
      <c r="R12" s="433">
        <v>0.66700000000000004</v>
      </c>
      <c r="S12" s="429">
        <v>1</v>
      </c>
      <c r="T12" s="429">
        <v>1</v>
      </c>
      <c r="U12" s="429">
        <v>1</v>
      </c>
    </row>
    <row r="13" spans="1:114" ht="15" customHeight="1">
      <c r="A13" s="546"/>
      <c r="B13" s="486"/>
      <c r="C13" s="538"/>
      <c r="D13" s="541"/>
      <c r="E13" s="543"/>
      <c r="F13" s="345" t="s">
        <v>557</v>
      </c>
      <c r="G13" s="345"/>
      <c r="H13" s="346"/>
      <c r="I13" s="345"/>
      <c r="J13" s="345"/>
      <c r="K13" s="345"/>
      <c r="L13" s="429">
        <v>0.42899999999999999</v>
      </c>
      <c r="M13" s="429">
        <v>0</v>
      </c>
      <c r="N13" s="429">
        <v>0</v>
      </c>
      <c r="O13" s="429">
        <v>0</v>
      </c>
      <c r="P13" s="429">
        <v>0</v>
      </c>
      <c r="Q13" s="429">
        <v>0</v>
      </c>
      <c r="R13" s="430">
        <v>0.33329999999999999</v>
      </c>
      <c r="S13" s="429">
        <v>0</v>
      </c>
      <c r="T13" s="429">
        <v>0</v>
      </c>
      <c r="U13" s="429">
        <v>0</v>
      </c>
    </row>
    <row r="14" spans="1:114" s="18" customFormat="1" ht="15" customHeight="1">
      <c r="A14" s="546"/>
      <c r="B14" s="486"/>
      <c r="C14" s="538"/>
      <c r="D14" s="541"/>
      <c r="E14" s="544" t="s">
        <v>559</v>
      </c>
      <c r="F14" s="326" t="s">
        <v>560</v>
      </c>
      <c r="G14" s="326"/>
      <c r="H14" s="326"/>
      <c r="I14" s="349"/>
      <c r="J14" s="349"/>
      <c r="K14" s="349"/>
      <c r="L14" s="184">
        <v>1</v>
      </c>
      <c r="M14" s="184">
        <v>6</v>
      </c>
      <c r="N14" s="184">
        <v>1</v>
      </c>
      <c r="O14" s="184">
        <v>1</v>
      </c>
      <c r="P14" s="185">
        <v>19</v>
      </c>
      <c r="Q14" s="186">
        <v>59</v>
      </c>
      <c r="R14" s="186">
        <v>61</v>
      </c>
      <c r="S14" s="186">
        <v>49</v>
      </c>
      <c r="T14" s="186">
        <v>37</v>
      </c>
      <c r="U14" s="323">
        <v>137</v>
      </c>
      <c r="V14" s="15"/>
      <c r="W14" s="15"/>
      <c r="X14" s="15"/>
      <c r="Y14" s="15"/>
      <c r="Z14" s="15"/>
      <c r="AA14" s="15"/>
      <c r="AB14" s="15"/>
      <c r="AC14" s="15"/>
      <c r="AD14" s="15"/>
      <c r="AE14" s="15"/>
      <c r="AF14" s="15"/>
      <c r="AG14" s="15"/>
      <c r="AH14" s="15"/>
      <c r="AI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row>
    <row r="15" spans="1:114" s="18" customFormat="1" ht="15" customHeight="1">
      <c r="A15" s="546"/>
      <c r="B15" s="486"/>
      <c r="C15" s="538"/>
      <c r="D15" s="541"/>
      <c r="E15" s="544"/>
      <c r="F15" s="344" t="s">
        <v>561</v>
      </c>
      <c r="G15" s="344"/>
      <c r="H15" s="326"/>
      <c r="I15" s="349"/>
      <c r="J15" s="349"/>
      <c r="K15" s="349"/>
      <c r="L15" s="184">
        <v>9</v>
      </c>
      <c r="M15" s="184">
        <v>10</v>
      </c>
      <c r="N15" s="184">
        <v>6</v>
      </c>
      <c r="O15" s="184">
        <v>10</v>
      </c>
      <c r="P15" s="184">
        <v>6</v>
      </c>
      <c r="Q15" s="186">
        <v>24</v>
      </c>
      <c r="R15" s="186">
        <v>21</v>
      </c>
      <c r="S15" s="186">
        <v>18</v>
      </c>
      <c r="T15" s="186">
        <v>19</v>
      </c>
      <c r="U15" s="323">
        <v>32</v>
      </c>
      <c r="V15" s="15"/>
      <c r="W15" s="15"/>
      <c r="X15" s="15"/>
      <c r="Y15" s="15"/>
      <c r="Z15" s="15"/>
      <c r="AA15" s="15"/>
      <c r="AB15" s="15"/>
      <c r="AC15" s="15"/>
      <c r="AD15" s="15"/>
      <c r="AE15" s="15"/>
      <c r="AF15" s="15"/>
      <c r="AG15" s="15"/>
      <c r="AH15" s="15"/>
      <c r="AI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row>
    <row r="16" spans="1:114" s="18" customFormat="1" ht="15" customHeight="1">
      <c r="A16" s="546"/>
      <c r="B16" s="486"/>
      <c r="C16" s="538"/>
      <c r="D16" s="541"/>
      <c r="E16" s="544"/>
      <c r="F16" s="344" t="s">
        <v>562</v>
      </c>
      <c r="G16" s="344"/>
      <c r="H16" s="326"/>
      <c r="I16" s="349"/>
      <c r="J16" s="349"/>
      <c r="K16" s="349"/>
      <c r="L16" s="184">
        <v>1</v>
      </c>
      <c r="M16" s="184">
        <v>2</v>
      </c>
      <c r="N16" s="184">
        <v>3</v>
      </c>
      <c r="O16" s="184">
        <v>13</v>
      </c>
      <c r="P16" s="184">
        <v>18</v>
      </c>
      <c r="Q16" s="186">
        <v>72</v>
      </c>
      <c r="R16" s="186">
        <v>13</v>
      </c>
      <c r="S16" s="186">
        <v>13</v>
      </c>
      <c r="T16" s="186">
        <v>16</v>
      </c>
      <c r="U16" s="323">
        <v>44</v>
      </c>
      <c r="V16" s="15"/>
      <c r="W16" s="15"/>
      <c r="X16" s="15"/>
      <c r="Y16" s="15"/>
      <c r="Z16" s="15"/>
      <c r="AA16" s="15"/>
      <c r="AB16" s="15"/>
      <c r="AC16" s="15"/>
      <c r="AD16" s="15"/>
      <c r="AE16" s="15"/>
      <c r="AF16" s="15"/>
      <c r="AG16" s="15"/>
      <c r="AH16" s="15"/>
      <c r="AI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row>
    <row r="17" spans="1:114" s="18" customFormat="1" ht="15" customHeight="1">
      <c r="A17" s="546"/>
      <c r="B17" s="486"/>
      <c r="C17" s="538"/>
      <c r="D17" s="541"/>
      <c r="E17" s="544"/>
      <c r="F17" s="344" t="s">
        <v>563</v>
      </c>
      <c r="G17" s="344"/>
      <c r="H17" s="326"/>
      <c r="I17" s="349"/>
      <c r="J17" s="349"/>
      <c r="K17" s="349"/>
      <c r="L17" s="184">
        <v>6</v>
      </c>
      <c r="M17" s="184">
        <v>5</v>
      </c>
      <c r="N17" s="184">
        <v>3</v>
      </c>
      <c r="O17" s="184">
        <v>6</v>
      </c>
      <c r="P17" s="184">
        <v>5</v>
      </c>
      <c r="Q17" s="186">
        <v>21</v>
      </c>
      <c r="R17" s="186">
        <v>5</v>
      </c>
      <c r="S17" s="186">
        <v>8</v>
      </c>
      <c r="T17" s="186">
        <v>10</v>
      </c>
      <c r="U17" s="323">
        <v>10</v>
      </c>
      <c r="V17" s="15"/>
      <c r="W17" s="15"/>
      <c r="X17" s="15"/>
      <c r="Y17" s="15"/>
      <c r="Z17" s="15"/>
      <c r="AA17" s="15"/>
      <c r="AB17" s="15"/>
      <c r="AC17" s="15"/>
      <c r="AD17" s="15"/>
      <c r="AE17" s="15"/>
      <c r="AF17" s="15"/>
      <c r="AG17" s="15"/>
      <c r="AH17" s="15"/>
      <c r="AI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row>
    <row r="18" spans="1:114" s="18" customFormat="1" ht="15" customHeight="1">
      <c r="A18" s="546"/>
      <c r="B18" s="486"/>
      <c r="C18" s="538"/>
      <c r="D18" s="541"/>
      <c r="E18" s="544"/>
      <c r="F18" s="344" t="s">
        <v>564</v>
      </c>
      <c r="G18" s="344"/>
      <c r="H18" s="326"/>
      <c r="I18" s="349"/>
      <c r="J18" s="349"/>
      <c r="K18" s="349"/>
      <c r="L18" s="184">
        <v>0</v>
      </c>
      <c r="M18" s="184">
        <v>0</v>
      </c>
      <c r="N18" s="184">
        <v>0</v>
      </c>
      <c r="O18" s="184">
        <v>0</v>
      </c>
      <c r="P18" s="184">
        <v>0</v>
      </c>
      <c r="Q18" s="186">
        <v>4</v>
      </c>
      <c r="R18" s="186">
        <v>5</v>
      </c>
      <c r="S18" s="186">
        <v>2</v>
      </c>
      <c r="T18" s="186">
        <v>10</v>
      </c>
      <c r="U18" s="323">
        <v>1</v>
      </c>
      <c r="V18" s="15"/>
      <c r="W18" s="15"/>
      <c r="X18" s="15"/>
      <c r="Y18" s="15"/>
      <c r="Z18" s="15"/>
      <c r="AA18" s="15"/>
      <c r="AB18" s="15"/>
      <c r="AC18" s="15"/>
      <c r="AD18" s="15"/>
      <c r="AE18" s="15"/>
      <c r="AF18" s="15"/>
      <c r="AG18" s="15"/>
      <c r="AH18" s="15"/>
      <c r="AI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row>
    <row r="19" spans="1:114" s="18" customFormat="1" ht="15" customHeight="1">
      <c r="A19" s="546"/>
      <c r="B19" s="486"/>
      <c r="C19" s="538"/>
      <c r="D19" s="541"/>
      <c r="E19" s="544"/>
      <c r="F19" s="344" t="s">
        <v>177</v>
      </c>
      <c r="G19" s="344"/>
      <c r="H19" s="326"/>
      <c r="I19" s="349"/>
      <c r="J19" s="349"/>
      <c r="K19" s="349"/>
      <c r="L19" s="184">
        <v>10</v>
      </c>
      <c r="M19" s="184">
        <v>19</v>
      </c>
      <c r="N19" s="184">
        <v>3</v>
      </c>
      <c r="O19" s="184">
        <v>4</v>
      </c>
      <c r="P19" s="184">
        <v>4</v>
      </c>
      <c r="Q19" s="186">
        <v>12</v>
      </c>
      <c r="R19" s="186">
        <v>4</v>
      </c>
      <c r="S19" s="186">
        <v>5</v>
      </c>
      <c r="T19" s="186">
        <v>6</v>
      </c>
      <c r="U19" s="323">
        <v>14</v>
      </c>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row>
    <row r="20" spans="1:114" s="18" customFormat="1" ht="15" customHeight="1">
      <c r="A20" s="546"/>
      <c r="B20" s="486"/>
      <c r="C20" s="538"/>
      <c r="D20" s="541"/>
      <c r="E20" s="544"/>
      <c r="F20" s="344" t="s">
        <v>565</v>
      </c>
      <c r="G20" s="344"/>
      <c r="H20" s="326"/>
      <c r="I20" s="349"/>
      <c r="J20" s="349"/>
      <c r="K20" s="349"/>
      <c r="L20" s="184">
        <v>77</v>
      </c>
      <c r="M20" s="184">
        <v>23</v>
      </c>
      <c r="N20" s="184">
        <v>38</v>
      </c>
      <c r="O20" s="184">
        <v>26</v>
      </c>
      <c r="P20" s="184">
        <v>17</v>
      </c>
      <c r="Q20" s="186">
        <v>29</v>
      </c>
      <c r="R20" s="186">
        <v>14</v>
      </c>
      <c r="S20" s="186">
        <v>16</v>
      </c>
      <c r="T20" s="186">
        <v>5</v>
      </c>
      <c r="U20" s="323">
        <v>18</v>
      </c>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row>
    <row r="21" spans="1:114" s="18" customFormat="1" ht="15" customHeight="1">
      <c r="A21" s="546"/>
      <c r="B21" s="486"/>
      <c r="C21" s="538"/>
      <c r="D21" s="541"/>
      <c r="E21" s="544"/>
      <c r="F21" s="344" t="s">
        <v>566</v>
      </c>
      <c r="G21" s="344"/>
      <c r="H21" s="326"/>
      <c r="I21" s="349"/>
      <c r="J21" s="349"/>
      <c r="K21" s="349"/>
      <c r="L21" s="187">
        <v>4</v>
      </c>
      <c r="M21" s="184">
        <v>4</v>
      </c>
      <c r="N21" s="184">
        <v>0</v>
      </c>
      <c r="O21" s="184">
        <v>3</v>
      </c>
      <c r="P21" s="184">
        <v>3</v>
      </c>
      <c r="Q21" s="186">
        <v>7</v>
      </c>
      <c r="R21" s="186">
        <v>3</v>
      </c>
      <c r="S21" s="186">
        <v>2</v>
      </c>
      <c r="T21" s="186">
        <v>4</v>
      </c>
      <c r="U21" s="323">
        <v>9</v>
      </c>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row>
    <row r="22" spans="1:114" s="18" customFormat="1" ht="15" customHeight="1">
      <c r="A22" s="546"/>
      <c r="B22" s="486"/>
      <c r="C22" s="538"/>
      <c r="D22" s="541"/>
      <c r="E22" s="544"/>
      <c r="F22" s="344" t="s">
        <v>567</v>
      </c>
      <c r="G22" s="344"/>
      <c r="H22" s="326"/>
      <c r="I22" s="349"/>
      <c r="J22" s="349"/>
      <c r="K22" s="349"/>
      <c r="L22" s="184">
        <v>4</v>
      </c>
      <c r="M22" s="184">
        <v>0</v>
      </c>
      <c r="N22" s="184">
        <v>0</v>
      </c>
      <c r="O22" s="184">
        <v>0</v>
      </c>
      <c r="P22" s="184">
        <v>0</v>
      </c>
      <c r="Q22" s="186">
        <v>2</v>
      </c>
      <c r="R22" s="186">
        <v>5</v>
      </c>
      <c r="S22" s="186">
        <v>1</v>
      </c>
      <c r="T22" s="186">
        <v>4</v>
      </c>
      <c r="U22" s="323">
        <v>4</v>
      </c>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row>
    <row r="23" spans="1:114" s="18" customFormat="1" ht="15" customHeight="1">
      <c r="A23" s="546"/>
      <c r="B23" s="486"/>
      <c r="C23" s="538"/>
      <c r="D23" s="541"/>
      <c r="E23" s="544"/>
      <c r="F23" s="344" t="s">
        <v>568</v>
      </c>
      <c r="G23" s="344"/>
      <c r="H23" s="326"/>
      <c r="I23" s="349"/>
      <c r="J23" s="349"/>
      <c r="K23" s="349"/>
      <c r="L23" s="184">
        <v>16</v>
      </c>
      <c r="M23" s="184">
        <v>17</v>
      </c>
      <c r="N23" s="184">
        <v>37</v>
      </c>
      <c r="O23" s="184">
        <v>54</v>
      </c>
      <c r="P23" s="184">
        <v>34</v>
      </c>
      <c r="Q23" s="186">
        <v>31</v>
      </c>
      <c r="R23" s="186">
        <v>9</v>
      </c>
      <c r="S23" s="186">
        <v>4</v>
      </c>
      <c r="T23" s="186">
        <v>3</v>
      </c>
      <c r="U23" s="323">
        <v>1</v>
      </c>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row>
    <row r="24" spans="1:114" s="18" customFormat="1" ht="15" customHeight="1">
      <c r="A24" s="546"/>
      <c r="B24" s="486"/>
      <c r="C24" s="538"/>
      <c r="D24" s="541"/>
      <c r="E24" s="544"/>
      <c r="F24" s="344" t="s">
        <v>569</v>
      </c>
      <c r="G24" s="344"/>
      <c r="H24" s="326"/>
      <c r="I24" s="349"/>
      <c r="J24" s="349"/>
      <c r="K24" s="349"/>
      <c r="L24" s="184">
        <v>0</v>
      </c>
      <c r="M24" s="184">
        <v>0</v>
      </c>
      <c r="N24" s="184">
        <v>0</v>
      </c>
      <c r="O24" s="184">
        <v>2</v>
      </c>
      <c r="P24" s="184">
        <v>2</v>
      </c>
      <c r="Q24" s="186">
        <v>1</v>
      </c>
      <c r="R24" s="186">
        <v>1</v>
      </c>
      <c r="S24" s="186">
        <v>4</v>
      </c>
      <c r="T24" s="186">
        <v>3</v>
      </c>
      <c r="U24" s="323">
        <v>0</v>
      </c>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row>
    <row r="25" spans="1:114" s="18" customFormat="1" ht="15" customHeight="1">
      <c r="A25" s="546"/>
      <c r="B25" s="486"/>
      <c r="C25" s="538"/>
      <c r="D25" s="541"/>
      <c r="E25" s="544"/>
      <c r="F25" s="344" t="s">
        <v>570</v>
      </c>
      <c r="G25" s="344"/>
      <c r="H25" s="326"/>
      <c r="I25" s="349"/>
      <c r="J25" s="349"/>
      <c r="K25" s="349"/>
      <c r="L25" s="184">
        <v>5</v>
      </c>
      <c r="M25" s="184">
        <v>16</v>
      </c>
      <c r="N25" s="184">
        <v>37</v>
      </c>
      <c r="O25" s="184">
        <v>17</v>
      </c>
      <c r="P25" s="184">
        <v>1</v>
      </c>
      <c r="Q25" s="186">
        <v>2</v>
      </c>
      <c r="R25" s="186">
        <v>0</v>
      </c>
      <c r="S25" s="186">
        <v>1</v>
      </c>
      <c r="T25" s="186">
        <v>2</v>
      </c>
      <c r="U25" s="323">
        <v>4</v>
      </c>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row>
    <row r="26" spans="1:114" s="18" customFormat="1" ht="15" customHeight="1">
      <c r="A26" s="546"/>
      <c r="B26" s="486"/>
      <c r="C26" s="538"/>
      <c r="D26" s="541"/>
      <c r="E26" s="544"/>
      <c r="F26" s="344" t="s">
        <v>571</v>
      </c>
      <c r="G26" s="344"/>
      <c r="H26" s="326"/>
      <c r="I26" s="349"/>
      <c r="J26" s="349"/>
      <c r="K26" s="349"/>
      <c r="L26" s="184">
        <v>0</v>
      </c>
      <c r="M26" s="184">
        <v>0</v>
      </c>
      <c r="N26" s="184">
        <v>0</v>
      </c>
      <c r="O26" s="184">
        <v>0</v>
      </c>
      <c r="P26" s="184">
        <v>0</v>
      </c>
      <c r="Q26" s="186">
        <v>10</v>
      </c>
      <c r="R26" s="186">
        <v>0</v>
      </c>
      <c r="S26" s="186">
        <v>0</v>
      </c>
      <c r="T26" s="186">
        <v>2</v>
      </c>
      <c r="U26" s="323">
        <v>0</v>
      </c>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row>
    <row r="27" spans="1:114" s="18" customFormat="1" ht="15" customHeight="1">
      <c r="A27" s="546"/>
      <c r="B27" s="486"/>
      <c r="C27" s="538"/>
      <c r="D27" s="541"/>
      <c r="E27" s="544"/>
      <c r="F27" s="344" t="s">
        <v>572</v>
      </c>
      <c r="G27" s="344"/>
      <c r="H27" s="326"/>
      <c r="I27" s="349"/>
      <c r="J27" s="349"/>
      <c r="K27" s="349"/>
      <c r="L27" s="184">
        <v>0</v>
      </c>
      <c r="M27" s="184">
        <v>0</v>
      </c>
      <c r="N27" s="184">
        <v>0</v>
      </c>
      <c r="O27" s="184">
        <v>0</v>
      </c>
      <c r="P27" s="184">
        <v>0</v>
      </c>
      <c r="Q27" s="186">
        <v>0</v>
      </c>
      <c r="R27" s="186">
        <v>0</v>
      </c>
      <c r="S27" s="186">
        <v>0</v>
      </c>
      <c r="T27" s="186">
        <v>2</v>
      </c>
      <c r="U27" s="323">
        <v>0</v>
      </c>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row>
    <row r="28" spans="1:114" s="18" customFormat="1" ht="15" customHeight="1">
      <c r="A28" s="546"/>
      <c r="B28" s="486"/>
      <c r="C28" s="538"/>
      <c r="D28" s="541"/>
      <c r="E28" s="544"/>
      <c r="F28" s="344" t="s">
        <v>573</v>
      </c>
      <c r="G28" s="344"/>
      <c r="H28" s="326"/>
      <c r="I28" s="349"/>
      <c r="J28" s="349"/>
      <c r="K28" s="349"/>
      <c r="L28" s="184">
        <v>0</v>
      </c>
      <c r="M28" s="184">
        <v>0</v>
      </c>
      <c r="N28" s="184">
        <v>0</v>
      </c>
      <c r="O28" s="184">
        <v>0</v>
      </c>
      <c r="P28" s="184">
        <v>1</v>
      </c>
      <c r="Q28" s="186">
        <v>0</v>
      </c>
      <c r="R28" s="186">
        <v>1</v>
      </c>
      <c r="S28" s="186">
        <v>4</v>
      </c>
      <c r="T28" s="186">
        <v>1</v>
      </c>
      <c r="U28" s="323">
        <v>3</v>
      </c>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row>
    <row r="29" spans="1:114" s="18" customFormat="1" ht="15" customHeight="1">
      <c r="A29" s="546"/>
      <c r="B29" s="486"/>
      <c r="C29" s="538"/>
      <c r="D29" s="541"/>
      <c r="E29" s="544"/>
      <c r="F29" s="326" t="s">
        <v>574</v>
      </c>
      <c r="G29" s="326"/>
      <c r="H29" s="326"/>
      <c r="I29" s="349"/>
      <c r="J29" s="349"/>
      <c r="K29" s="349"/>
      <c r="L29" s="184">
        <v>0</v>
      </c>
      <c r="M29" s="184">
        <v>0</v>
      </c>
      <c r="N29" s="184">
        <v>0</v>
      </c>
      <c r="O29" s="184">
        <v>1</v>
      </c>
      <c r="P29" s="184">
        <v>1</v>
      </c>
      <c r="Q29" s="186">
        <v>0</v>
      </c>
      <c r="R29" s="186">
        <v>4</v>
      </c>
      <c r="S29" s="186">
        <v>1</v>
      </c>
      <c r="T29" s="186">
        <v>1</v>
      </c>
      <c r="U29" s="323">
        <v>2</v>
      </c>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row>
    <row r="30" spans="1:114" s="18" customFormat="1" ht="15" customHeight="1">
      <c r="A30" s="546"/>
      <c r="B30" s="486"/>
      <c r="C30" s="538"/>
      <c r="D30" s="541"/>
      <c r="E30" s="544"/>
      <c r="F30" s="326" t="s">
        <v>575</v>
      </c>
      <c r="G30" s="326"/>
      <c r="H30" s="326"/>
      <c r="I30" s="349"/>
      <c r="J30" s="349"/>
      <c r="K30" s="349"/>
      <c r="L30" s="184">
        <v>0</v>
      </c>
      <c r="M30" s="184">
        <v>0</v>
      </c>
      <c r="N30" s="184">
        <v>0</v>
      </c>
      <c r="O30" s="184">
        <v>0</v>
      </c>
      <c r="P30" s="184">
        <v>3</v>
      </c>
      <c r="Q30" s="186">
        <v>3</v>
      </c>
      <c r="R30" s="186">
        <v>2</v>
      </c>
      <c r="S30" s="186">
        <v>0</v>
      </c>
      <c r="T30" s="186">
        <v>1</v>
      </c>
      <c r="U30" s="323">
        <v>1</v>
      </c>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row>
    <row r="31" spans="1:114" s="18" customFormat="1" ht="15" customHeight="1">
      <c r="A31" s="546"/>
      <c r="B31" s="486"/>
      <c r="C31" s="538"/>
      <c r="D31" s="541"/>
      <c r="E31" s="544"/>
      <c r="F31" s="326" t="s">
        <v>576</v>
      </c>
      <c r="G31" s="326"/>
      <c r="H31" s="326"/>
      <c r="I31" s="349"/>
      <c r="J31" s="349"/>
      <c r="K31" s="349"/>
      <c r="L31" s="184">
        <v>0</v>
      </c>
      <c r="M31" s="184">
        <v>0</v>
      </c>
      <c r="N31" s="184">
        <v>0</v>
      </c>
      <c r="O31" s="184">
        <v>0</v>
      </c>
      <c r="P31" s="184">
        <v>0</v>
      </c>
      <c r="Q31" s="186">
        <v>0</v>
      </c>
      <c r="R31" s="186">
        <v>1</v>
      </c>
      <c r="S31" s="186">
        <v>0</v>
      </c>
      <c r="T31" s="186">
        <v>1</v>
      </c>
      <c r="U31" s="323">
        <v>0</v>
      </c>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row>
    <row r="32" spans="1:114" s="18" customFormat="1" ht="15" customHeight="1">
      <c r="A32" s="546"/>
      <c r="B32" s="486"/>
      <c r="C32" s="538"/>
      <c r="D32" s="541"/>
      <c r="E32" s="544"/>
      <c r="F32" s="326" t="s">
        <v>577</v>
      </c>
      <c r="G32" s="326"/>
      <c r="H32" s="326"/>
      <c r="I32" s="349"/>
      <c r="J32" s="349"/>
      <c r="K32" s="349"/>
      <c r="L32" s="184">
        <v>0</v>
      </c>
      <c r="M32" s="184">
        <v>0</v>
      </c>
      <c r="N32" s="184">
        <v>0</v>
      </c>
      <c r="O32" s="184">
        <v>1</v>
      </c>
      <c r="P32" s="184">
        <v>1</v>
      </c>
      <c r="Q32" s="186">
        <v>0</v>
      </c>
      <c r="R32" s="186">
        <v>0</v>
      </c>
      <c r="S32" s="186">
        <v>0</v>
      </c>
      <c r="T32" s="186">
        <v>1</v>
      </c>
      <c r="U32" s="323">
        <v>1</v>
      </c>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row>
    <row r="33" spans="1:114" s="18" customFormat="1" ht="15" customHeight="1">
      <c r="A33" s="546"/>
      <c r="B33" s="486"/>
      <c r="C33" s="538"/>
      <c r="D33" s="541"/>
      <c r="E33" s="544"/>
      <c r="F33" s="326" t="s">
        <v>578</v>
      </c>
      <c r="G33" s="326"/>
      <c r="H33" s="326"/>
      <c r="I33" s="349"/>
      <c r="J33" s="349"/>
      <c r="K33" s="349"/>
      <c r="L33" s="184">
        <v>24</v>
      </c>
      <c r="M33" s="184">
        <v>31</v>
      </c>
      <c r="N33" s="184">
        <v>20</v>
      </c>
      <c r="O33" s="184">
        <v>18</v>
      </c>
      <c r="P33" s="184">
        <v>13</v>
      </c>
      <c r="Q33" s="186">
        <v>17</v>
      </c>
      <c r="R33" s="186">
        <v>11</v>
      </c>
      <c r="S33" s="186">
        <v>8</v>
      </c>
      <c r="T33" s="186">
        <v>1</v>
      </c>
      <c r="U33" s="186">
        <v>11</v>
      </c>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row>
    <row r="34" spans="1:114" s="18" customFormat="1" ht="32.5" customHeight="1">
      <c r="A34" s="546"/>
      <c r="B34" s="486"/>
      <c r="C34" s="538"/>
      <c r="D34" s="350" t="s">
        <v>141</v>
      </c>
      <c r="E34" s="355" t="s">
        <v>579</v>
      </c>
      <c r="F34" s="351" t="s">
        <v>149</v>
      </c>
      <c r="G34" s="346"/>
      <c r="H34" s="346"/>
      <c r="I34" s="348"/>
      <c r="J34" s="348"/>
      <c r="K34" s="348"/>
      <c r="L34" s="320">
        <v>29</v>
      </c>
      <c r="M34" s="320">
        <v>11</v>
      </c>
      <c r="N34" s="320">
        <v>30</v>
      </c>
      <c r="O34" s="320">
        <v>24</v>
      </c>
      <c r="P34" s="321">
        <v>18</v>
      </c>
      <c r="Q34" s="324">
        <v>17</v>
      </c>
      <c r="R34" s="324">
        <v>5</v>
      </c>
      <c r="S34" s="324">
        <v>12</v>
      </c>
      <c r="T34" s="324">
        <v>22</v>
      </c>
      <c r="U34" s="324">
        <v>29</v>
      </c>
      <c r="V34" s="4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row>
    <row r="35" spans="1:114" s="18" customFormat="1" ht="15" customHeight="1">
      <c r="A35" s="546"/>
      <c r="B35" s="486"/>
      <c r="C35" s="387"/>
      <c r="D35" s="240" t="s">
        <v>139</v>
      </c>
      <c r="E35" s="317" t="s">
        <v>548</v>
      </c>
      <c r="F35" s="305"/>
      <c r="G35" s="305">
        <v>2009</v>
      </c>
      <c r="H35" s="111">
        <v>2010</v>
      </c>
      <c r="I35" s="111">
        <v>2011</v>
      </c>
      <c r="J35" s="111">
        <v>2012</v>
      </c>
      <c r="K35" s="111">
        <v>2013</v>
      </c>
      <c r="L35" s="111">
        <v>2014</v>
      </c>
      <c r="M35" s="111">
        <v>2015</v>
      </c>
      <c r="N35" s="111">
        <v>2016</v>
      </c>
      <c r="O35" s="111">
        <v>2017</v>
      </c>
      <c r="P35" s="111">
        <v>2018</v>
      </c>
      <c r="Q35" s="111">
        <v>2019</v>
      </c>
      <c r="R35" s="111">
        <v>2020</v>
      </c>
      <c r="S35" s="111">
        <v>2021</v>
      </c>
      <c r="T35" s="111">
        <v>2022</v>
      </c>
      <c r="U35" s="111">
        <v>2023</v>
      </c>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row>
    <row r="36" spans="1:114" s="18" customFormat="1" ht="33" customHeight="1">
      <c r="A36" s="546"/>
      <c r="B36" s="486"/>
      <c r="C36" s="539" t="s">
        <v>580</v>
      </c>
      <c r="D36" s="540" t="s">
        <v>177</v>
      </c>
      <c r="E36" s="356" t="s">
        <v>581</v>
      </c>
      <c r="F36" s="313" t="s">
        <v>149</v>
      </c>
      <c r="G36" s="175"/>
      <c r="H36" s="175"/>
      <c r="I36" s="175"/>
      <c r="J36" s="175"/>
      <c r="K36" s="175"/>
      <c r="L36" s="188"/>
      <c r="M36" s="188"/>
      <c r="N36" s="188"/>
      <c r="O36" s="188"/>
      <c r="P36" s="188"/>
      <c r="Q36" s="325">
        <v>644</v>
      </c>
      <c r="R36" s="325">
        <v>415</v>
      </c>
      <c r="S36" s="325">
        <v>355</v>
      </c>
      <c r="T36" s="325">
        <v>435</v>
      </c>
      <c r="U36" s="325">
        <v>370</v>
      </c>
      <c r="V36" s="15"/>
      <c r="W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row>
    <row r="37" spans="1:114" s="18" customFormat="1" ht="15" customHeight="1">
      <c r="A37" s="546"/>
      <c r="B37" s="486"/>
      <c r="C37" s="538"/>
      <c r="D37" s="541"/>
      <c r="E37" s="542" t="s">
        <v>552</v>
      </c>
      <c r="F37" s="170" t="s">
        <v>553</v>
      </c>
      <c r="G37" s="175"/>
      <c r="H37" s="175"/>
      <c r="I37" s="175"/>
      <c r="J37" s="175"/>
      <c r="K37" s="175"/>
      <c r="L37" s="188"/>
      <c r="M37" s="188"/>
      <c r="N37" s="188"/>
      <c r="O37" s="188"/>
      <c r="P37" s="188"/>
      <c r="Q37" s="188">
        <v>641</v>
      </c>
      <c r="R37" s="188">
        <v>407</v>
      </c>
      <c r="S37" s="188">
        <v>351</v>
      </c>
      <c r="T37" s="188">
        <v>425</v>
      </c>
      <c r="U37" s="188">
        <v>361</v>
      </c>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row>
    <row r="38" spans="1:114" s="18" customFormat="1" ht="15" customHeight="1">
      <c r="A38" s="546"/>
      <c r="B38" s="486"/>
      <c r="C38" s="538"/>
      <c r="D38" s="541"/>
      <c r="E38" s="542"/>
      <c r="F38" s="175" t="s">
        <v>468</v>
      </c>
      <c r="G38" s="175"/>
      <c r="H38" s="175"/>
      <c r="I38" s="175"/>
      <c r="J38" s="175"/>
      <c r="K38" s="175"/>
      <c r="L38" s="188"/>
      <c r="M38" s="188"/>
      <c r="N38" s="188"/>
      <c r="O38" s="188"/>
      <c r="P38" s="188"/>
      <c r="Q38" s="188">
        <v>630</v>
      </c>
      <c r="R38" s="188">
        <v>398</v>
      </c>
      <c r="S38" s="188">
        <v>342</v>
      </c>
      <c r="T38" s="188">
        <v>400</v>
      </c>
      <c r="U38" s="188">
        <v>353</v>
      </c>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row>
    <row r="39" spans="1:114" s="18" customFormat="1" ht="15" customHeight="1">
      <c r="A39" s="546"/>
      <c r="B39" s="486"/>
      <c r="C39" s="538"/>
      <c r="D39" s="541"/>
      <c r="E39" s="542"/>
      <c r="F39" s="178" t="s">
        <v>469</v>
      </c>
      <c r="G39" s="175"/>
      <c r="H39" s="175"/>
      <c r="I39" s="175"/>
      <c r="J39" s="175"/>
      <c r="K39" s="175"/>
      <c r="L39" s="188"/>
      <c r="M39" s="188"/>
      <c r="N39" s="188"/>
      <c r="O39" s="188"/>
      <c r="P39" s="188"/>
      <c r="Q39" s="188">
        <v>11</v>
      </c>
      <c r="R39" s="188">
        <v>9</v>
      </c>
      <c r="S39" s="188">
        <v>9</v>
      </c>
      <c r="T39" s="188">
        <v>25</v>
      </c>
      <c r="U39" s="188">
        <v>8</v>
      </c>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row>
    <row r="40" spans="1:114" s="18" customFormat="1" ht="15" customHeight="1">
      <c r="A40" s="546"/>
      <c r="B40" s="486"/>
      <c r="C40" s="538"/>
      <c r="D40" s="541"/>
      <c r="E40" s="543" t="s">
        <v>554</v>
      </c>
      <c r="F40" s="181" t="s">
        <v>468</v>
      </c>
      <c r="G40" s="189"/>
      <c r="H40" s="189"/>
      <c r="I40" s="189"/>
      <c r="J40" s="189"/>
      <c r="K40" s="189"/>
      <c r="L40" s="190"/>
      <c r="M40" s="190"/>
      <c r="N40" s="190"/>
      <c r="O40" s="190"/>
      <c r="P40" s="190"/>
      <c r="Q40" s="429">
        <f>Q38/Q37</f>
        <v>0.98283931357254295</v>
      </c>
      <c r="R40" s="429">
        <f>R38/R37</f>
        <v>0.97788697788697787</v>
      </c>
      <c r="S40" s="429">
        <f>S38/S37</f>
        <v>0.97435897435897434</v>
      </c>
      <c r="T40" s="429">
        <f t="shared" ref="T40:U40" si="0">T38/T37</f>
        <v>0.94117647058823528</v>
      </c>
      <c r="U40" s="429">
        <f t="shared" si="0"/>
        <v>0.97783933518005539</v>
      </c>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row>
    <row r="41" spans="1:114" s="18" customFormat="1" ht="15" customHeight="1">
      <c r="A41" s="546"/>
      <c r="B41" s="486"/>
      <c r="C41" s="538"/>
      <c r="D41" s="541"/>
      <c r="E41" s="543"/>
      <c r="F41" s="181" t="s">
        <v>469</v>
      </c>
      <c r="G41" s="189"/>
      <c r="H41" s="189"/>
      <c r="I41" s="189"/>
      <c r="J41" s="189"/>
      <c r="K41" s="189"/>
      <c r="L41" s="190"/>
      <c r="M41" s="190"/>
      <c r="N41" s="190"/>
      <c r="O41" s="190"/>
      <c r="P41" s="190"/>
      <c r="Q41" s="429">
        <f>Q39/Q37</f>
        <v>1.7160686427457099E-2</v>
      </c>
      <c r="R41" s="429">
        <f>R39/R37</f>
        <v>2.2113022113022112E-2</v>
      </c>
      <c r="S41" s="429">
        <f>S39/S37</f>
        <v>2.564102564102564E-2</v>
      </c>
      <c r="T41" s="429">
        <f>T39/T37</f>
        <v>5.8823529411764705E-2</v>
      </c>
      <c r="U41" s="429">
        <f>U39/U37</f>
        <v>2.2160664819944598E-2</v>
      </c>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row>
    <row r="42" spans="1:114" s="18" customFormat="1" ht="15" customHeight="1">
      <c r="A42" s="546"/>
      <c r="B42" s="486"/>
      <c r="C42" s="538"/>
      <c r="D42" s="541"/>
      <c r="E42" s="542" t="s">
        <v>555</v>
      </c>
      <c r="F42" s="170" t="s">
        <v>553</v>
      </c>
      <c r="G42" s="175"/>
      <c r="H42" s="175"/>
      <c r="I42" s="175"/>
      <c r="J42" s="175"/>
      <c r="K42" s="175"/>
      <c r="L42" s="188"/>
      <c r="M42" s="188"/>
      <c r="N42" s="188"/>
      <c r="O42" s="188"/>
      <c r="P42" s="188"/>
      <c r="Q42" s="191">
        <v>3</v>
      </c>
      <c r="R42" s="191">
        <v>8</v>
      </c>
      <c r="S42" s="191">
        <v>4</v>
      </c>
      <c r="T42" s="191">
        <v>10</v>
      </c>
      <c r="U42" s="191">
        <v>9</v>
      </c>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row>
    <row r="43" spans="1:114" s="18" customFormat="1" ht="15" customHeight="1">
      <c r="A43" s="546"/>
      <c r="B43" s="486"/>
      <c r="C43" s="538"/>
      <c r="D43" s="541"/>
      <c r="E43" s="542"/>
      <c r="F43" s="175" t="s">
        <v>468</v>
      </c>
      <c r="G43" s="175"/>
      <c r="H43" s="175"/>
      <c r="I43" s="175"/>
      <c r="J43" s="175"/>
      <c r="K43" s="175"/>
      <c r="L43" s="188"/>
      <c r="M43" s="188"/>
      <c r="N43" s="188"/>
      <c r="O43" s="188"/>
      <c r="P43" s="188"/>
      <c r="Q43" s="188">
        <v>2</v>
      </c>
      <c r="R43" s="188">
        <v>7</v>
      </c>
      <c r="S43" s="188">
        <v>4</v>
      </c>
      <c r="T43" s="188">
        <v>10</v>
      </c>
      <c r="U43" s="188">
        <v>9</v>
      </c>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row>
    <row r="44" spans="1:114" s="18" customFormat="1" ht="15" customHeight="1">
      <c r="A44" s="546"/>
      <c r="B44" s="486"/>
      <c r="C44" s="538"/>
      <c r="D44" s="541"/>
      <c r="E44" s="542"/>
      <c r="F44" s="175" t="s">
        <v>469</v>
      </c>
      <c r="G44" s="175"/>
      <c r="H44" s="175"/>
      <c r="I44" s="175"/>
      <c r="J44" s="175"/>
      <c r="K44" s="175"/>
      <c r="L44" s="188"/>
      <c r="M44" s="188"/>
      <c r="N44" s="188"/>
      <c r="O44" s="188"/>
      <c r="P44" s="188"/>
      <c r="Q44" s="188">
        <v>1</v>
      </c>
      <c r="R44" s="188">
        <v>1</v>
      </c>
      <c r="S44" s="188">
        <v>0</v>
      </c>
      <c r="T44" s="188">
        <v>0</v>
      </c>
      <c r="U44" s="188">
        <v>0</v>
      </c>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row>
    <row r="45" spans="1:114" s="18" customFormat="1" ht="15" customHeight="1">
      <c r="A45" s="546"/>
      <c r="B45" s="486"/>
      <c r="C45" s="538"/>
      <c r="D45" s="541"/>
      <c r="E45" s="543" t="s">
        <v>558</v>
      </c>
      <c r="F45" s="181" t="s">
        <v>556</v>
      </c>
      <c r="G45" s="189"/>
      <c r="H45" s="189"/>
      <c r="I45" s="189"/>
      <c r="J45" s="189"/>
      <c r="K45" s="189"/>
      <c r="L45" s="190"/>
      <c r="M45" s="190"/>
      <c r="N45" s="190"/>
      <c r="O45" s="190"/>
      <c r="P45" s="190"/>
      <c r="Q45" s="182">
        <f>Q43/Q42</f>
        <v>0.66666666666666663</v>
      </c>
      <c r="R45" s="182">
        <f>R43/R42</f>
        <v>0.875</v>
      </c>
      <c r="S45" s="182">
        <f t="shared" ref="S45:U45" si="1">S43/S42</f>
        <v>1</v>
      </c>
      <c r="T45" s="182">
        <f t="shared" si="1"/>
        <v>1</v>
      </c>
      <c r="U45" s="182">
        <f t="shared" si="1"/>
        <v>1</v>
      </c>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row>
    <row r="46" spans="1:114" s="18" customFormat="1" ht="15" customHeight="1">
      <c r="A46" s="546"/>
      <c r="B46" s="486"/>
      <c r="C46" s="538"/>
      <c r="D46" s="541"/>
      <c r="E46" s="543"/>
      <c r="F46" s="181" t="s">
        <v>557</v>
      </c>
      <c r="G46" s="189"/>
      <c r="H46" s="189"/>
      <c r="I46" s="189"/>
      <c r="J46" s="189"/>
      <c r="K46" s="189"/>
      <c r="L46" s="190"/>
      <c r="M46" s="190"/>
      <c r="N46" s="190"/>
      <c r="O46" s="190"/>
      <c r="P46" s="190"/>
      <c r="Q46" s="182">
        <f>Q44/Q42</f>
        <v>0.33333333333333331</v>
      </c>
      <c r="R46" s="182">
        <f>R44/R42</f>
        <v>0.125</v>
      </c>
      <c r="S46" s="182">
        <v>0</v>
      </c>
      <c r="T46" s="182">
        <v>0</v>
      </c>
      <c r="U46" s="182">
        <v>0</v>
      </c>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row>
    <row r="47" spans="1:114" s="18" customFormat="1" ht="15" customHeight="1">
      <c r="A47" s="546"/>
      <c r="B47" s="486"/>
      <c r="C47" s="538"/>
      <c r="D47" s="541"/>
      <c r="E47" s="544" t="s">
        <v>559</v>
      </c>
      <c r="F47" s="183" t="s">
        <v>560</v>
      </c>
      <c r="G47" s="175"/>
      <c r="H47" s="175"/>
      <c r="I47" s="175"/>
      <c r="J47" s="175"/>
      <c r="K47" s="175"/>
      <c r="L47" s="188"/>
      <c r="M47" s="188"/>
      <c r="N47" s="188"/>
      <c r="O47" s="188"/>
      <c r="P47" s="188"/>
      <c r="Q47" s="183">
        <v>111</v>
      </c>
      <c r="R47" s="183">
        <v>103</v>
      </c>
      <c r="S47" s="183">
        <v>92</v>
      </c>
      <c r="T47" s="183">
        <v>98</v>
      </c>
      <c r="U47" s="183">
        <v>140</v>
      </c>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row>
    <row r="48" spans="1:114" s="18" customFormat="1" ht="15" customHeight="1">
      <c r="A48" s="546"/>
      <c r="B48" s="486"/>
      <c r="C48" s="538"/>
      <c r="D48" s="541"/>
      <c r="E48" s="544"/>
      <c r="F48" s="178" t="s">
        <v>561</v>
      </c>
      <c r="G48" s="175"/>
      <c r="H48" s="175"/>
      <c r="I48" s="175"/>
      <c r="J48" s="175"/>
      <c r="K48" s="175"/>
      <c r="L48" s="188"/>
      <c r="M48" s="188"/>
      <c r="N48" s="188"/>
      <c r="O48" s="188"/>
      <c r="P48" s="188"/>
      <c r="Q48" s="188">
        <v>9</v>
      </c>
      <c r="R48" s="188">
        <v>13</v>
      </c>
      <c r="S48" s="188">
        <v>19</v>
      </c>
      <c r="T48" s="188">
        <v>27</v>
      </c>
      <c r="U48" s="188">
        <v>32</v>
      </c>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row>
    <row r="49" spans="1:114" s="18" customFormat="1" ht="15" customHeight="1">
      <c r="A49" s="546"/>
      <c r="B49" s="486"/>
      <c r="C49" s="538"/>
      <c r="D49" s="541"/>
      <c r="E49" s="544"/>
      <c r="F49" s="178" t="s">
        <v>562</v>
      </c>
      <c r="G49" s="175"/>
      <c r="H49" s="175"/>
      <c r="I49" s="175"/>
      <c r="J49" s="175"/>
      <c r="K49" s="175"/>
      <c r="L49" s="188"/>
      <c r="M49" s="188"/>
      <c r="N49" s="188"/>
      <c r="O49" s="188"/>
      <c r="P49" s="188"/>
      <c r="Q49" s="188">
        <v>39</v>
      </c>
      <c r="R49" s="188">
        <v>20</v>
      </c>
      <c r="S49" s="188">
        <v>12</v>
      </c>
      <c r="T49" s="188">
        <v>39</v>
      </c>
      <c r="U49" s="188">
        <v>35</v>
      </c>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row>
    <row r="50" spans="1:114" s="18" customFormat="1" ht="15" customHeight="1">
      <c r="A50" s="546"/>
      <c r="B50" s="486"/>
      <c r="C50" s="538"/>
      <c r="D50" s="541"/>
      <c r="E50" s="544"/>
      <c r="F50" s="178" t="s">
        <v>563</v>
      </c>
      <c r="G50" s="175"/>
      <c r="H50" s="175"/>
      <c r="I50" s="175"/>
      <c r="J50" s="175"/>
      <c r="K50" s="175"/>
      <c r="L50" s="188"/>
      <c r="M50" s="188"/>
      <c r="N50" s="188"/>
      <c r="O50" s="188"/>
      <c r="P50" s="188"/>
      <c r="Q50" s="188">
        <v>57</v>
      </c>
      <c r="R50" s="188">
        <v>31</v>
      </c>
      <c r="S50" s="188">
        <v>22</v>
      </c>
      <c r="T50" s="188">
        <v>33</v>
      </c>
      <c r="U50" s="188">
        <v>13</v>
      </c>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row>
    <row r="51" spans="1:114" s="18" customFormat="1" ht="15" customHeight="1">
      <c r="A51" s="546"/>
      <c r="B51" s="486"/>
      <c r="C51" s="538"/>
      <c r="D51" s="541"/>
      <c r="E51" s="544"/>
      <c r="F51" s="178" t="s">
        <v>564</v>
      </c>
      <c r="G51" s="175"/>
      <c r="H51" s="175"/>
      <c r="I51" s="175"/>
      <c r="J51" s="175"/>
      <c r="K51" s="175"/>
      <c r="L51" s="188"/>
      <c r="M51" s="188"/>
      <c r="N51" s="188"/>
      <c r="O51" s="188"/>
      <c r="P51" s="188"/>
      <c r="Q51" s="183">
        <v>0</v>
      </c>
      <c r="R51" s="183">
        <v>1</v>
      </c>
      <c r="S51" s="183">
        <v>2</v>
      </c>
      <c r="T51" s="183">
        <v>4</v>
      </c>
      <c r="U51" s="183">
        <v>6</v>
      </c>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row>
    <row r="52" spans="1:114" s="18" customFormat="1" ht="15" customHeight="1">
      <c r="A52" s="546"/>
      <c r="B52" s="486"/>
      <c r="C52" s="538"/>
      <c r="D52" s="541"/>
      <c r="E52" s="544"/>
      <c r="F52" s="178" t="s">
        <v>177</v>
      </c>
      <c r="G52" s="175"/>
      <c r="H52" s="175"/>
      <c r="I52" s="175"/>
      <c r="J52" s="175"/>
      <c r="K52" s="175"/>
      <c r="L52" s="188"/>
      <c r="M52" s="188"/>
      <c r="N52" s="188"/>
      <c r="O52" s="188"/>
      <c r="P52" s="188"/>
      <c r="Q52" s="188">
        <v>87</v>
      </c>
      <c r="R52" s="188">
        <v>70</v>
      </c>
      <c r="S52" s="188">
        <v>83</v>
      </c>
      <c r="T52" s="188">
        <v>70</v>
      </c>
      <c r="U52" s="188">
        <v>67</v>
      </c>
      <c r="V52" s="4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row>
    <row r="53" spans="1:114" s="18" customFormat="1" ht="15" customHeight="1">
      <c r="A53" s="546"/>
      <c r="B53" s="486"/>
      <c r="C53" s="538"/>
      <c r="D53" s="541"/>
      <c r="E53" s="544"/>
      <c r="F53" s="178" t="s">
        <v>565</v>
      </c>
      <c r="G53" s="175"/>
      <c r="H53" s="175"/>
      <c r="I53" s="175"/>
      <c r="J53" s="175"/>
      <c r="K53" s="175"/>
      <c r="L53" s="188"/>
      <c r="M53" s="188"/>
      <c r="N53" s="188"/>
      <c r="O53" s="188"/>
      <c r="P53" s="188"/>
      <c r="Q53" s="188">
        <v>82</v>
      </c>
      <c r="R53" s="188">
        <v>66</v>
      </c>
      <c r="S53" s="188">
        <v>37</v>
      </c>
      <c r="T53" s="188">
        <v>44</v>
      </c>
      <c r="U53" s="188">
        <v>21</v>
      </c>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row>
    <row r="54" spans="1:114" s="18" customFormat="1" ht="15" customHeight="1">
      <c r="A54" s="546"/>
      <c r="B54" s="486"/>
      <c r="C54" s="538"/>
      <c r="D54" s="541"/>
      <c r="E54" s="544"/>
      <c r="F54" s="178" t="s">
        <v>566</v>
      </c>
      <c r="G54" s="175"/>
      <c r="H54" s="175"/>
      <c r="I54" s="175"/>
      <c r="J54" s="175"/>
      <c r="K54" s="175"/>
      <c r="L54" s="188"/>
      <c r="M54" s="188"/>
      <c r="N54" s="188"/>
      <c r="O54" s="188"/>
      <c r="P54" s="188"/>
      <c r="Q54" s="188">
        <v>77</v>
      </c>
      <c r="R54" s="188">
        <v>29</v>
      </c>
      <c r="S54" s="188">
        <v>38</v>
      </c>
      <c r="T54" s="188">
        <v>39</v>
      </c>
      <c r="U54" s="188">
        <v>8</v>
      </c>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row>
    <row r="55" spans="1:114" s="18" customFormat="1" ht="15" customHeight="1">
      <c r="A55" s="546"/>
      <c r="B55" s="486"/>
      <c r="C55" s="538"/>
      <c r="D55" s="541"/>
      <c r="E55" s="544"/>
      <c r="F55" s="178" t="s">
        <v>567</v>
      </c>
      <c r="G55" s="175"/>
      <c r="H55" s="175"/>
      <c r="I55" s="175"/>
      <c r="J55" s="175"/>
      <c r="K55" s="175"/>
      <c r="L55" s="188"/>
      <c r="M55" s="188"/>
      <c r="N55" s="188"/>
      <c r="O55" s="188"/>
      <c r="P55" s="188"/>
      <c r="Q55" s="188">
        <v>19</v>
      </c>
      <c r="R55" s="188">
        <v>6</v>
      </c>
      <c r="S55" s="188">
        <v>13</v>
      </c>
      <c r="T55" s="188">
        <v>20</v>
      </c>
      <c r="U55" s="188">
        <v>12</v>
      </c>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row>
    <row r="56" spans="1:114" s="18" customFormat="1" ht="15" customHeight="1">
      <c r="A56" s="546"/>
      <c r="B56" s="486"/>
      <c r="C56" s="538"/>
      <c r="D56" s="541"/>
      <c r="E56" s="544"/>
      <c r="F56" s="178" t="s">
        <v>568</v>
      </c>
      <c r="G56" s="175"/>
      <c r="H56" s="175"/>
      <c r="I56" s="175"/>
      <c r="J56" s="175"/>
      <c r="K56" s="175"/>
      <c r="L56" s="188"/>
      <c r="M56" s="188"/>
      <c r="N56" s="188"/>
      <c r="O56" s="188"/>
      <c r="P56" s="188"/>
      <c r="Q56" s="188">
        <v>6</v>
      </c>
      <c r="R56" s="188">
        <v>3</v>
      </c>
      <c r="S56" s="188">
        <v>1</v>
      </c>
      <c r="T56" s="188">
        <v>4</v>
      </c>
      <c r="U56" s="188">
        <v>1</v>
      </c>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row>
    <row r="57" spans="1:114" s="18" customFormat="1" ht="15" customHeight="1">
      <c r="A57" s="546"/>
      <c r="B57" s="486"/>
      <c r="C57" s="538"/>
      <c r="D57" s="541"/>
      <c r="E57" s="544"/>
      <c r="F57" s="178" t="s">
        <v>569</v>
      </c>
      <c r="G57" s="175"/>
      <c r="H57" s="175"/>
      <c r="I57" s="175"/>
      <c r="J57" s="175"/>
      <c r="K57" s="175"/>
      <c r="L57" s="188"/>
      <c r="M57" s="188"/>
      <c r="N57" s="188"/>
      <c r="O57" s="188"/>
      <c r="P57" s="188"/>
      <c r="Q57" s="188">
        <v>3</v>
      </c>
      <c r="R57" s="188">
        <v>1</v>
      </c>
      <c r="S57" s="188">
        <v>3</v>
      </c>
      <c r="T57" s="188">
        <v>4</v>
      </c>
      <c r="U57" s="188">
        <v>1</v>
      </c>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row>
    <row r="58" spans="1:114" s="18" customFormat="1" ht="15" customHeight="1">
      <c r="A58" s="546"/>
      <c r="B58" s="486"/>
      <c r="C58" s="538"/>
      <c r="D58" s="541"/>
      <c r="E58" s="544"/>
      <c r="F58" s="178" t="s">
        <v>570</v>
      </c>
      <c r="G58" s="175"/>
      <c r="H58" s="175"/>
      <c r="I58" s="175"/>
      <c r="J58" s="175"/>
      <c r="K58" s="175"/>
      <c r="L58" s="188"/>
      <c r="M58" s="188"/>
      <c r="N58" s="188"/>
      <c r="O58" s="188"/>
      <c r="P58" s="188"/>
      <c r="Q58" s="188">
        <v>81</v>
      </c>
      <c r="R58" s="188">
        <v>38</v>
      </c>
      <c r="S58" s="188">
        <v>9</v>
      </c>
      <c r="T58" s="188">
        <v>10</v>
      </c>
      <c r="U58" s="188">
        <v>10</v>
      </c>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row>
    <row r="59" spans="1:114" s="18" customFormat="1" ht="15" customHeight="1">
      <c r="A59" s="546"/>
      <c r="B59" s="486"/>
      <c r="C59" s="538"/>
      <c r="D59" s="541"/>
      <c r="E59" s="544"/>
      <c r="F59" s="178" t="s">
        <v>571</v>
      </c>
      <c r="G59" s="175"/>
      <c r="H59" s="175"/>
      <c r="I59" s="175"/>
      <c r="J59" s="175"/>
      <c r="K59" s="175"/>
      <c r="L59" s="188"/>
      <c r="M59" s="188"/>
      <c r="N59" s="188"/>
      <c r="O59" s="188"/>
      <c r="P59" s="188"/>
      <c r="Q59" s="188">
        <v>28</v>
      </c>
      <c r="R59" s="188">
        <v>13</v>
      </c>
      <c r="S59" s="188">
        <v>0</v>
      </c>
      <c r="T59" s="188">
        <v>6</v>
      </c>
      <c r="U59" s="188">
        <v>2</v>
      </c>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row>
    <row r="60" spans="1:114" s="18" customFormat="1" ht="15" customHeight="1">
      <c r="A60" s="546"/>
      <c r="B60" s="486"/>
      <c r="C60" s="538"/>
      <c r="D60" s="541"/>
      <c r="E60" s="544"/>
      <c r="F60" s="178" t="s">
        <v>572</v>
      </c>
      <c r="G60" s="175"/>
      <c r="H60" s="175"/>
      <c r="I60" s="175"/>
      <c r="J60" s="175"/>
      <c r="K60" s="175"/>
      <c r="L60" s="188"/>
      <c r="M60" s="188"/>
      <c r="N60" s="188"/>
      <c r="O60" s="188"/>
      <c r="P60" s="188"/>
      <c r="Q60" s="188">
        <v>0</v>
      </c>
      <c r="R60" s="188">
        <v>0</v>
      </c>
      <c r="S60" s="188">
        <v>0</v>
      </c>
      <c r="T60" s="188">
        <v>0</v>
      </c>
      <c r="U60" s="188">
        <v>0</v>
      </c>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row>
    <row r="61" spans="1:114" s="18" customFormat="1" ht="15" customHeight="1">
      <c r="A61" s="546"/>
      <c r="B61" s="486"/>
      <c r="C61" s="538"/>
      <c r="D61" s="541"/>
      <c r="E61" s="544"/>
      <c r="F61" s="178" t="s">
        <v>573</v>
      </c>
      <c r="G61" s="175"/>
      <c r="H61" s="175"/>
      <c r="I61" s="175"/>
      <c r="J61" s="175"/>
      <c r="K61" s="175"/>
      <c r="L61" s="188"/>
      <c r="M61" s="188"/>
      <c r="N61" s="188"/>
      <c r="O61" s="188"/>
      <c r="P61" s="188"/>
      <c r="Q61" s="188">
        <v>2</v>
      </c>
      <c r="R61" s="188">
        <v>0</v>
      </c>
      <c r="S61" s="188">
        <v>0</v>
      </c>
      <c r="T61" s="188">
        <v>0</v>
      </c>
      <c r="U61" s="188">
        <v>2</v>
      </c>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row>
    <row r="62" spans="1:114" s="18" customFormat="1" ht="15" customHeight="1">
      <c r="A62" s="546"/>
      <c r="B62" s="486"/>
      <c r="C62" s="538"/>
      <c r="D62" s="541"/>
      <c r="E62" s="544"/>
      <c r="F62" s="183" t="s">
        <v>574</v>
      </c>
      <c r="G62" s="175"/>
      <c r="H62" s="175"/>
      <c r="I62" s="175"/>
      <c r="J62" s="175"/>
      <c r="K62" s="175"/>
      <c r="L62" s="188"/>
      <c r="M62" s="188"/>
      <c r="N62" s="188"/>
      <c r="O62" s="188"/>
      <c r="P62" s="188"/>
      <c r="Q62" s="188">
        <v>2</v>
      </c>
      <c r="R62" s="188">
        <v>1</v>
      </c>
      <c r="S62" s="188">
        <v>1</v>
      </c>
      <c r="T62" s="188">
        <v>3</v>
      </c>
      <c r="U62" s="188">
        <v>3</v>
      </c>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row>
    <row r="63" spans="1:114" s="18" customFormat="1" ht="15" customHeight="1">
      <c r="A63" s="546"/>
      <c r="B63" s="486"/>
      <c r="C63" s="538"/>
      <c r="D63" s="541"/>
      <c r="E63" s="544"/>
      <c r="F63" s="183" t="s">
        <v>575</v>
      </c>
      <c r="G63" s="175"/>
      <c r="H63" s="175"/>
      <c r="I63" s="175"/>
      <c r="J63" s="175"/>
      <c r="K63" s="175"/>
      <c r="L63" s="188"/>
      <c r="M63" s="188"/>
      <c r="N63" s="188"/>
      <c r="O63" s="188"/>
      <c r="P63" s="188"/>
      <c r="Q63" s="188">
        <v>2</v>
      </c>
      <c r="R63" s="188">
        <v>0</v>
      </c>
      <c r="S63" s="188">
        <v>5</v>
      </c>
      <c r="T63" s="188">
        <v>1</v>
      </c>
      <c r="U63" s="188">
        <v>3</v>
      </c>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row>
    <row r="64" spans="1:114" s="18" customFormat="1" ht="15" customHeight="1">
      <c r="A64" s="546"/>
      <c r="B64" s="486"/>
      <c r="C64" s="538"/>
      <c r="D64" s="541"/>
      <c r="E64" s="544"/>
      <c r="F64" s="183" t="s">
        <v>576</v>
      </c>
      <c r="G64" s="175"/>
      <c r="H64" s="175"/>
      <c r="I64" s="175"/>
      <c r="J64" s="175"/>
      <c r="K64" s="175"/>
      <c r="L64" s="188"/>
      <c r="M64" s="188"/>
      <c r="N64" s="188"/>
      <c r="O64" s="188"/>
      <c r="P64" s="188"/>
      <c r="Q64" s="188">
        <v>0</v>
      </c>
      <c r="R64" s="188">
        <v>0</v>
      </c>
      <c r="S64" s="188">
        <v>0</v>
      </c>
      <c r="T64" s="188">
        <v>0</v>
      </c>
      <c r="U64" s="188">
        <v>0</v>
      </c>
      <c r="V64" s="15"/>
      <c r="W64" s="15"/>
      <c r="X64" s="167"/>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row>
    <row r="65" spans="1:114" s="18" customFormat="1" ht="15" customHeight="1">
      <c r="A65" s="546"/>
      <c r="B65" s="486"/>
      <c r="C65" s="538"/>
      <c r="D65" s="541"/>
      <c r="E65" s="544"/>
      <c r="F65" s="183" t="s">
        <v>577</v>
      </c>
      <c r="G65" s="175"/>
      <c r="H65" s="175"/>
      <c r="I65" s="175"/>
      <c r="J65" s="175"/>
      <c r="K65" s="175"/>
      <c r="L65" s="188"/>
      <c r="M65" s="188"/>
      <c r="N65" s="188"/>
      <c r="O65" s="188"/>
      <c r="P65" s="188"/>
      <c r="Q65" s="188">
        <v>0</v>
      </c>
      <c r="R65" s="188">
        <v>0</v>
      </c>
      <c r="S65" s="188">
        <v>0</v>
      </c>
      <c r="T65" s="188">
        <v>0</v>
      </c>
      <c r="U65" s="188">
        <v>0</v>
      </c>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row>
    <row r="66" spans="1:114" s="18" customFormat="1" ht="18" customHeight="1">
      <c r="A66" s="546"/>
      <c r="B66" s="486"/>
      <c r="C66" s="538"/>
      <c r="D66" s="541"/>
      <c r="E66" s="544"/>
      <c r="F66" s="183" t="s">
        <v>578</v>
      </c>
      <c r="G66" s="175"/>
      <c r="H66" s="175"/>
      <c r="I66" s="175"/>
      <c r="J66" s="175"/>
      <c r="K66" s="175"/>
      <c r="L66" s="188"/>
      <c r="M66" s="188"/>
      <c r="N66" s="188"/>
      <c r="O66" s="188"/>
      <c r="P66" s="188"/>
      <c r="Q66" s="188">
        <v>39</v>
      </c>
      <c r="R66" s="188">
        <v>20</v>
      </c>
      <c r="S66" s="188">
        <v>18</v>
      </c>
      <c r="T66" s="188">
        <v>33</v>
      </c>
      <c r="U66" s="188">
        <v>14</v>
      </c>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row>
    <row r="67" spans="1:114" s="18" customFormat="1" ht="31" customHeight="1">
      <c r="A67" s="546"/>
      <c r="B67" s="486"/>
      <c r="C67" s="538"/>
      <c r="D67" s="361" t="s">
        <v>582</v>
      </c>
      <c r="E67" s="362" t="s">
        <v>580</v>
      </c>
      <c r="F67" s="363" t="s">
        <v>149</v>
      </c>
      <c r="G67" s="189"/>
      <c r="H67" s="189"/>
      <c r="I67" s="189"/>
      <c r="J67" s="189"/>
      <c r="K67" s="189"/>
      <c r="L67" s="189"/>
      <c r="M67" s="189"/>
      <c r="N67" s="189"/>
      <c r="O67" s="189"/>
      <c r="P67" s="189"/>
      <c r="Q67" s="324">
        <v>4</v>
      </c>
      <c r="R67" s="324">
        <v>3</v>
      </c>
      <c r="S67" s="324">
        <v>7</v>
      </c>
      <c r="T67" s="324">
        <v>21</v>
      </c>
      <c r="U67" s="324">
        <v>17</v>
      </c>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row>
    <row r="68" spans="1:114" s="18" customFormat="1" ht="57.65" customHeight="1">
      <c r="A68" s="546"/>
      <c r="B68" s="486"/>
      <c r="C68" s="538" t="s">
        <v>583</v>
      </c>
      <c r="D68" s="172" t="s">
        <v>177</v>
      </c>
      <c r="E68" s="172" t="s">
        <v>584</v>
      </c>
      <c r="F68" s="299">
        <f>SUM(L68:U68)</f>
        <v>3949</v>
      </c>
      <c r="G68" s="175"/>
      <c r="H68" s="175"/>
      <c r="I68" s="175"/>
      <c r="J68" s="175"/>
      <c r="K68" s="175"/>
      <c r="L68" s="173">
        <v>153</v>
      </c>
      <c r="M68" s="173">
        <v>133</v>
      </c>
      <c r="N68" s="173">
        <v>148</v>
      </c>
      <c r="O68" s="173">
        <v>155</v>
      </c>
      <c r="P68" s="173">
        <v>128</v>
      </c>
      <c r="Q68" s="173">
        <v>938</v>
      </c>
      <c r="R68" s="173">
        <v>575</v>
      </c>
      <c r="S68" s="173">
        <v>491</v>
      </c>
      <c r="T68" s="173">
        <v>564</v>
      </c>
      <c r="U68" s="173">
        <v>664</v>
      </c>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row>
    <row r="69" spans="1:114" s="18" customFormat="1" ht="64.5" customHeight="1">
      <c r="A69" s="546"/>
      <c r="B69" s="486"/>
      <c r="C69" s="538"/>
      <c r="D69" s="352" t="s">
        <v>141</v>
      </c>
      <c r="E69" s="358" t="s">
        <v>584</v>
      </c>
      <c r="F69" s="364">
        <f>SUM(L69:U69)</f>
        <v>249</v>
      </c>
      <c r="G69" s="175"/>
      <c r="H69" s="175"/>
      <c r="I69" s="175"/>
      <c r="J69" s="175"/>
      <c r="K69" s="175"/>
      <c r="L69" s="320">
        <v>29</v>
      </c>
      <c r="M69" s="320">
        <v>11</v>
      </c>
      <c r="N69" s="320">
        <v>30</v>
      </c>
      <c r="O69" s="320">
        <v>24</v>
      </c>
      <c r="P69" s="321">
        <v>18</v>
      </c>
      <c r="Q69" s="320">
        <v>21</v>
      </c>
      <c r="R69" s="320">
        <v>8</v>
      </c>
      <c r="S69" s="320">
        <v>19</v>
      </c>
      <c r="T69" s="320">
        <v>43</v>
      </c>
      <c r="U69" s="320">
        <v>46</v>
      </c>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row>
    <row r="70" spans="1:114" s="18" customFormat="1" ht="20.149999999999999" customHeight="1">
      <c r="A70" s="546"/>
      <c r="B70" s="152" t="s">
        <v>4</v>
      </c>
      <c r="C70" s="168" t="s">
        <v>547</v>
      </c>
      <c r="D70" s="152" t="s">
        <v>139</v>
      </c>
      <c r="E70" s="162" t="s">
        <v>548</v>
      </c>
      <c r="F70" s="163"/>
      <c r="G70" s="152">
        <v>2009</v>
      </c>
      <c r="H70" s="152">
        <v>2010</v>
      </c>
      <c r="I70" s="152">
        <v>2011</v>
      </c>
      <c r="J70" s="152">
        <v>2012</v>
      </c>
      <c r="K70" s="152">
        <v>2013</v>
      </c>
      <c r="L70" s="152">
        <v>2014</v>
      </c>
      <c r="M70" s="152">
        <v>2015</v>
      </c>
      <c r="N70" s="152">
        <v>2016</v>
      </c>
      <c r="O70" s="152">
        <v>2017</v>
      </c>
      <c r="P70" s="152">
        <v>2018</v>
      </c>
      <c r="Q70" s="152">
        <v>2019</v>
      </c>
      <c r="R70" s="152">
        <v>2020</v>
      </c>
      <c r="S70" s="152">
        <v>2021</v>
      </c>
      <c r="T70" s="152">
        <v>2022</v>
      </c>
      <c r="U70" s="152">
        <v>2023</v>
      </c>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row>
    <row r="71" spans="1:114" s="18" customFormat="1" ht="15" customHeight="1">
      <c r="A71" s="546"/>
      <c r="B71" s="484" t="s">
        <v>585</v>
      </c>
      <c r="C71" s="563" t="s">
        <v>586</v>
      </c>
      <c r="D71" s="568" t="s">
        <v>177</v>
      </c>
      <c r="E71" s="564" t="s">
        <v>587</v>
      </c>
      <c r="F71" s="353" t="s">
        <v>149</v>
      </c>
      <c r="G71" s="26"/>
      <c r="H71" s="37"/>
      <c r="I71" s="37"/>
      <c r="J71" s="37"/>
      <c r="K71" s="37"/>
      <c r="L71" s="37"/>
      <c r="M71" s="37"/>
      <c r="N71" s="164"/>
      <c r="O71" s="164"/>
      <c r="P71" s="164"/>
      <c r="Q71" s="174">
        <v>250</v>
      </c>
      <c r="R71" s="174">
        <v>193</v>
      </c>
      <c r="S71" s="174">
        <v>205</v>
      </c>
      <c r="T71" s="174">
        <v>161</v>
      </c>
      <c r="U71" s="174">
        <v>345</v>
      </c>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row>
    <row r="72" spans="1:114" s="18" customFormat="1" ht="15" customHeight="1">
      <c r="A72" s="546"/>
      <c r="B72" s="484"/>
      <c r="C72" s="563"/>
      <c r="D72" s="568"/>
      <c r="E72" s="565"/>
      <c r="F72" s="326" t="s">
        <v>468</v>
      </c>
      <c r="G72" s="26"/>
      <c r="H72" s="37"/>
      <c r="I72" s="37"/>
      <c r="J72" s="37"/>
      <c r="K72" s="37"/>
      <c r="L72" s="37"/>
      <c r="M72" s="37"/>
      <c r="N72" s="37"/>
      <c r="O72" s="37"/>
      <c r="P72" s="161"/>
      <c r="Q72" s="177">
        <v>108</v>
      </c>
      <c r="R72" s="177">
        <v>74</v>
      </c>
      <c r="S72" s="177">
        <v>109</v>
      </c>
      <c r="T72" s="177">
        <v>87</v>
      </c>
      <c r="U72" s="177">
        <v>178</v>
      </c>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row>
    <row r="73" spans="1:114" s="18" customFormat="1" ht="15" customHeight="1">
      <c r="A73" s="546"/>
      <c r="B73" s="484"/>
      <c r="C73" s="563"/>
      <c r="D73" s="568"/>
      <c r="E73" s="566"/>
      <c r="F73" s="327" t="s">
        <v>469</v>
      </c>
      <c r="G73" s="26"/>
      <c r="H73" s="37"/>
      <c r="I73" s="37"/>
      <c r="J73" s="37"/>
      <c r="K73" s="37"/>
      <c r="L73" s="37"/>
      <c r="M73" s="37"/>
      <c r="N73" s="37"/>
      <c r="O73" s="37"/>
      <c r="P73" s="161"/>
      <c r="Q73" s="174">
        <v>142</v>
      </c>
      <c r="R73" s="174">
        <v>119</v>
      </c>
      <c r="S73" s="174">
        <v>96</v>
      </c>
      <c r="T73" s="174">
        <v>74</v>
      </c>
      <c r="U73" s="174">
        <v>167</v>
      </c>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row>
    <row r="74" spans="1:114" s="18" customFormat="1" ht="15" customHeight="1">
      <c r="A74" s="546"/>
      <c r="B74" s="484"/>
      <c r="C74" s="563"/>
      <c r="D74" s="568"/>
      <c r="E74" s="568" t="s">
        <v>588</v>
      </c>
      <c r="F74" s="326" t="s">
        <v>177</v>
      </c>
      <c r="G74" s="26"/>
      <c r="H74" s="37"/>
      <c r="I74" s="37"/>
      <c r="J74" s="37"/>
      <c r="K74" s="37"/>
      <c r="L74" s="37"/>
      <c r="M74" s="37"/>
      <c r="N74" s="161"/>
      <c r="O74" s="161"/>
      <c r="P74" s="161"/>
      <c r="Q74" s="174">
        <v>60</v>
      </c>
      <c r="R74" s="174">
        <v>76</v>
      </c>
      <c r="S74" s="174">
        <v>73</v>
      </c>
      <c r="T74" s="174">
        <v>61</v>
      </c>
      <c r="U74" s="174">
        <v>121</v>
      </c>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row>
    <row r="75" spans="1:114" s="18" customFormat="1" ht="15" customHeight="1">
      <c r="A75" s="546"/>
      <c r="B75" s="484"/>
      <c r="C75" s="563"/>
      <c r="D75" s="568"/>
      <c r="E75" s="568"/>
      <c r="F75" s="326" t="s">
        <v>560</v>
      </c>
      <c r="G75" s="26"/>
      <c r="H75" s="37"/>
      <c r="I75" s="37"/>
      <c r="J75" s="37"/>
      <c r="K75" s="37"/>
      <c r="L75" s="37"/>
      <c r="M75" s="37"/>
      <c r="N75" s="161"/>
      <c r="O75" s="161"/>
      <c r="P75" s="161"/>
      <c r="Q75" s="174">
        <v>35</v>
      </c>
      <c r="R75" s="174">
        <v>36</v>
      </c>
      <c r="S75" s="174">
        <v>36</v>
      </c>
      <c r="T75" s="174">
        <v>25</v>
      </c>
      <c r="U75" s="174">
        <v>81</v>
      </c>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row>
    <row r="76" spans="1:114" s="18" customFormat="1" ht="15" customHeight="1">
      <c r="A76" s="546"/>
      <c r="B76" s="484"/>
      <c r="C76" s="563"/>
      <c r="D76" s="568"/>
      <c r="E76" s="568"/>
      <c r="F76" s="326" t="s">
        <v>562</v>
      </c>
      <c r="G76" s="26"/>
      <c r="H76" s="37"/>
      <c r="I76" s="37"/>
      <c r="J76" s="37"/>
      <c r="K76" s="37"/>
      <c r="L76" s="37"/>
      <c r="M76" s="37"/>
      <c r="N76" s="161"/>
      <c r="O76" s="161"/>
      <c r="P76" s="161"/>
      <c r="Q76" s="174">
        <v>43</v>
      </c>
      <c r="R76" s="174">
        <v>6</v>
      </c>
      <c r="S76" s="174">
        <v>11</v>
      </c>
      <c r="T76" s="174">
        <v>8</v>
      </c>
      <c r="U76" s="174">
        <v>24</v>
      </c>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row>
    <row r="77" spans="1:114" s="18" customFormat="1" ht="15" customHeight="1">
      <c r="A77" s="546"/>
      <c r="B77" s="484"/>
      <c r="C77" s="563"/>
      <c r="D77" s="568"/>
      <c r="E77" s="568"/>
      <c r="F77" s="327" t="s">
        <v>565</v>
      </c>
      <c r="G77" s="26"/>
      <c r="H77" s="37"/>
      <c r="I77" s="37"/>
      <c r="J77" s="37"/>
      <c r="K77" s="37"/>
      <c r="L77" s="37"/>
      <c r="M77" s="37"/>
      <c r="N77" s="161"/>
      <c r="O77" s="161"/>
      <c r="P77" s="161"/>
      <c r="Q77" s="174">
        <v>27</v>
      </c>
      <c r="R77" s="174">
        <v>37</v>
      </c>
      <c r="S77" s="174">
        <v>10</v>
      </c>
      <c r="T77" s="174">
        <v>8</v>
      </c>
      <c r="U77" s="174">
        <v>17</v>
      </c>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row>
    <row r="78" spans="1:114" s="18" customFormat="1" ht="15" customHeight="1">
      <c r="A78" s="546"/>
      <c r="B78" s="484"/>
      <c r="C78" s="563"/>
      <c r="D78" s="568"/>
      <c r="E78" s="568"/>
      <c r="F78" s="183" t="s">
        <v>561</v>
      </c>
      <c r="G78" s="26"/>
      <c r="H78" s="37"/>
      <c r="I78" s="37"/>
      <c r="J78" s="37"/>
      <c r="K78" s="37"/>
      <c r="L78" s="37"/>
      <c r="M78" s="37"/>
      <c r="N78" s="165"/>
      <c r="O78" s="165"/>
      <c r="P78" s="161"/>
      <c r="Q78" s="174">
        <v>10</v>
      </c>
      <c r="R78" s="174">
        <v>5</v>
      </c>
      <c r="S78" s="174">
        <v>16</v>
      </c>
      <c r="T78" s="174">
        <v>11</v>
      </c>
      <c r="U78" s="174">
        <v>15</v>
      </c>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row>
    <row r="79" spans="1:114" s="18" customFormat="1" ht="15" customHeight="1">
      <c r="A79" s="546"/>
      <c r="B79" s="484"/>
      <c r="C79" s="563"/>
      <c r="D79" s="568"/>
      <c r="E79" s="568"/>
      <c r="F79" s="327" t="s">
        <v>564</v>
      </c>
      <c r="G79" s="26"/>
      <c r="H79" s="37"/>
      <c r="I79" s="37"/>
      <c r="J79" s="37"/>
      <c r="K79" s="37"/>
      <c r="L79" s="37"/>
      <c r="M79" s="37"/>
      <c r="N79" s="165"/>
      <c r="O79" s="165"/>
      <c r="P79" s="161"/>
      <c r="Q79" s="174">
        <v>0</v>
      </c>
      <c r="R79" s="174">
        <v>0</v>
      </c>
      <c r="S79" s="174">
        <v>1</v>
      </c>
      <c r="T79" s="174">
        <v>6</v>
      </c>
      <c r="U79" s="174">
        <v>11</v>
      </c>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row>
    <row r="80" spans="1:114" s="18" customFormat="1" ht="15" customHeight="1">
      <c r="A80" s="546"/>
      <c r="B80" s="484"/>
      <c r="C80" s="563"/>
      <c r="D80" s="568"/>
      <c r="E80" s="568"/>
      <c r="F80" s="178" t="s">
        <v>566</v>
      </c>
      <c r="G80" s="26"/>
      <c r="H80" s="37"/>
      <c r="I80" s="37"/>
      <c r="J80" s="37"/>
      <c r="K80" s="37"/>
      <c r="L80" s="37"/>
      <c r="M80" s="37"/>
      <c r="N80" s="165"/>
      <c r="O80" s="165"/>
      <c r="P80" s="161"/>
      <c r="Q80" s="174">
        <v>0</v>
      </c>
      <c r="R80" s="174">
        <v>0</v>
      </c>
      <c r="S80" s="174">
        <v>3</v>
      </c>
      <c r="T80" s="174">
        <v>4</v>
      </c>
      <c r="U80" s="174">
        <v>11</v>
      </c>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row>
    <row r="81" spans="1:114" s="18" customFormat="1" ht="15" customHeight="1">
      <c r="A81" s="546"/>
      <c r="B81" s="484"/>
      <c r="C81" s="563"/>
      <c r="D81" s="568"/>
      <c r="E81" s="568"/>
      <c r="F81" s="183" t="s">
        <v>589</v>
      </c>
      <c r="G81" s="26"/>
      <c r="H81" s="26"/>
      <c r="I81" s="26"/>
      <c r="J81" s="26"/>
      <c r="K81" s="26"/>
      <c r="L81" s="26"/>
      <c r="M81" s="26"/>
      <c r="N81" s="26"/>
      <c r="O81" s="26"/>
      <c r="P81" s="26"/>
      <c r="Q81" s="174">
        <v>2</v>
      </c>
      <c r="R81" s="174">
        <v>1</v>
      </c>
      <c r="S81" s="174">
        <v>0</v>
      </c>
      <c r="T81" s="174">
        <v>0</v>
      </c>
      <c r="U81" s="174">
        <v>10</v>
      </c>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row>
    <row r="82" spans="1:114" s="18" customFormat="1" ht="15" customHeight="1">
      <c r="A82" s="546"/>
      <c r="B82" s="484"/>
      <c r="C82" s="563"/>
      <c r="D82" s="568"/>
      <c r="E82" s="568"/>
      <c r="F82" s="183" t="s">
        <v>570</v>
      </c>
      <c r="G82" s="26"/>
      <c r="H82" s="26"/>
      <c r="I82" s="26"/>
      <c r="J82" s="26"/>
      <c r="K82" s="26"/>
      <c r="L82" s="26"/>
      <c r="M82" s="26"/>
      <c r="N82" s="26"/>
      <c r="O82" s="26"/>
      <c r="P82" s="26"/>
      <c r="Q82" s="174">
        <v>6</v>
      </c>
      <c r="R82" s="174">
        <v>0</v>
      </c>
      <c r="S82" s="174">
        <v>10</v>
      </c>
      <c r="T82" s="174">
        <v>3</v>
      </c>
      <c r="U82" s="174">
        <v>7</v>
      </c>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row>
    <row r="83" spans="1:114" s="18" customFormat="1" ht="15" customHeight="1">
      <c r="A83" s="546"/>
      <c r="B83" s="484"/>
      <c r="C83" s="563"/>
      <c r="D83" s="568"/>
      <c r="E83" s="568"/>
      <c r="F83" s="175" t="s">
        <v>563</v>
      </c>
      <c r="G83" s="17"/>
      <c r="H83" s="17"/>
      <c r="I83" s="17"/>
      <c r="J83" s="17"/>
      <c r="K83" s="17"/>
      <c r="L83" s="17"/>
      <c r="M83" s="17"/>
      <c r="N83" s="17"/>
      <c r="O83" s="17"/>
      <c r="P83" s="17"/>
      <c r="Q83" s="174">
        <v>3</v>
      </c>
      <c r="R83" s="174">
        <v>7</v>
      </c>
      <c r="S83" s="174">
        <v>9</v>
      </c>
      <c r="T83" s="174">
        <v>10</v>
      </c>
      <c r="U83" s="174">
        <v>5</v>
      </c>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row>
    <row r="84" spans="1:114" s="18" customFormat="1" ht="15" customHeight="1">
      <c r="A84" s="546"/>
      <c r="B84" s="484"/>
      <c r="C84" s="563"/>
      <c r="D84" s="568"/>
      <c r="E84" s="568"/>
      <c r="F84" s="175" t="s">
        <v>567</v>
      </c>
      <c r="G84" s="17"/>
      <c r="H84" s="17"/>
      <c r="I84" s="17"/>
      <c r="J84" s="17"/>
      <c r="K84" s="17"/>
      <c r="L84" s="17"/>
      <c r="M84" s="17"/>
      <c r="N84" s="17"/>
      <c r="O84" s="17"/>
      <c r="P84" s="17"/>
      <c r="Q84" s="174">
        <v>8</v>
      </c>
      <c r="R84" s="174">
        <v>3</v>
      </c>
      <c r="S84" s="174">
        <v>1</v>
      </c>
      <c r="T84" s="174">
        <v>4</v>
      </c>
      <c r="U84" s="174">
        <v>5</v>
      </c>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row>
    <row r="85" spans="1:114" s="18" customFormat="1" ht="15" customHeight="1">
      <c r="A85" s="546"/>
      <c r="B85" s="484"/>
      <c r="C85" s="563"/>
      <c r="D85" s="568"/>
      <c r="E85" s="568"/>
      <c r="F85" s="175" t="s">
        <v>573</v>
      </c>
      <c r="G85" s="17"/>
      <c r="H85" s="17"/>
      <c r="I85" s="17"/>
      <c r="J85" s="17"/>
      <c r="K85" s="17"/>
      <c r="L85" s="17"/>
      <c r="M85" s="17"/>
      <c r="N85" s="17"/>
      <c r="O85" s="17"/>
      <c r="P85" s="17"/>
      <c r="Q85" s="174">
        <v>0</v>
      </c>
      <c r="R85" s="174">
        <v>1</v>
      </c>
      <c r="S85" s="174">
        <v>5</v>
      </c>
      <c r="T85" s="174">
        <v>0</v>
      </c>
      <c r="U85" s="174">
        <v>5</v>
      </c>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row>
    <row r="86" spans="1:114" s="18" customFormat="1" ht="15" customHeight="1">
      <c r="A86" s="546"/>
      <c r="B86" s="484"/>
      <c r="C86" s="563"/>
      <c r="D86" s="568"/>
      <c r="E86" s="568"/>
      <c r="F86" s="175" t="s">
        <v>574</v>
      </c>
      <c r="G86" s="17"/>
      <c r="H86" s="17"/>
      <c r="I86" s="17"/>
      <c r="J86" s="17"/>
      <c r="K86" s="17"/>
      <c r="L86" s="17"/>
      <c r="M86" s="17"/>
      <c r="N86" s="17"/>
      <c r="O86" s="17"/>
      <c r="P86" s="17"/>
      <c r="Q86" s="174">
        <v>1</v>
      </c>
      <c r="R86" s="174">
        <v>1</v>
      </c>
      <c r="S86" s="174">
        <v>1</v>
      </c>
      <c r="T86" s="174">
        <v>2</v>
      </c>
      <c r="U86" s="174">
        <v>4</v>
      </c>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row>
    <row r="87" spans="1:114" s="18" customFormat="1" ht="15" customHeight="1">
      <c r="A87" s="546"/>
      <c r="B87" s="484"/>
      <c r="C87" s="563"/>
      <c r="D87" s="568"/>
      <c r="E87" s="568"/>
      <c r="F87" s="175" t="s">
        <v>590</v>
      </c>
      <c r="G87" s="17"/>
      <c r="H87" s="17"/>
      <c r="I87" s="17"/>
      <c r="J87" s="17"/>
      <c r="K87" s="17"/>
      <c r="L87" s="17"/>
      <c r="M87" s="17"/>
      <c r="N87" s="17"/>
      <c r="O87" s="17"/>
      <c r="P87" s="17"/>
      <c r="Q87" s="174">
        <v>4</v>
      </c>
      <c r="R87" s="174">
        <v>1</v>
      </c>
      <c r="S87" s="174">
        <v>0</v>
      </c>
      <c r="T87" s="174">
        <v>0</v>
      </c>
      <c r="U87" s="174">
        <v>4</v>
      </c>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row>
    <row r="88" spans="1:114" s="18" customFormat="1" ht="15" customHeight="1">
      <c r="A88" s="546"/>
      <c r="B88" s="484"/>
      <c r="C88" s="563"/>
      <c r="D88" s="568"/>
      <c r="E88" s="568"/>
      <c r="F88" s="175" t="s">
        <v>577</v>
      </c>
      <c r="G88" s="17"/>
      <c r="H88" s="17"/>
      <c r="I88" s="17"/>
      <c r="J88" s="17"/>
      <c r="K88" s="17"/>
      <c r="L88" s="17"/>
      <c r="M88" s="17"/>
      <c r="N88" s="17"/>
      <c r="O88" s="17"/>
      <c r="P88" s="17"/>
      <c r="Q88" s="174">
        <v>1</v>
      </c>
      <c r="R88" s="174">
        <v>1</v>
      </c>
      <c r="S88" s="174">
        <v>2</v>
      </c>
      <c r="T88" s="174">
        <v>2</v>
      </c>
      <c r="U88" s="174">
        <v>3</v>
      </c>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row>
    <row r="89" spans="1:114" s="18" customFormat="1" ht="15" customHeight="1">
      <c r="A89" s="546"/>
      <c r="B89" s="484"/>
      <c r="C89" s="563"/>
      <c r="D89" s="568"/>
      <c r="E89" s="568"/>
      <c r="F89" s="175" t="s">
        <v>568</v>
      </c>
      <c r="G89" s="17"/>
      <c r="H89" s="17"/>
      <c r="I89" s="17"/>
      <c r="J89" s="17"/>
      <c r="K89" s="17"/>
      <c r="L89" s="17"/>
      <c r="M89" s="17"/>
      <c r="N89" s="17"/>
      <c r="O89" s="17"/>
      <c r="P89" s="17"/>
      <c r="Q89" s="174">
        <v>29</v>
      </c>
      <c r="R89" s="174">
        <v>4</v>
      </c>
      <c r="S89" s="174">
        <v>4</v>
      </c>
      <c r="T89" s="174">
        <v>2</v>
      </c>
      <c r="U89" s="174">
        <v>2</v>
      </c>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row>
    <row r="90" spans="1:114" s="18" customFormat="1" ht="15" customHeight="1">
      <c r="A90" s="546"/>
      <c r="B90" s="484"/>
      <c r="C90" s="563"/>
      <c r="D90" s="568"/>
      <c r="E90" s="568"/>
      <c r="F90" s="175" t="s">
        <v>591</v>
      </c>
      <c r="G90" s="17"/>
      <c r="H90" s="17"/>
      <c r="I90" s="17"/>
      <c r="J90" s="17"/>
      <c r="K90" s="17"/>
      <c r="L90" s="17"/>
      <c r="M90" s="17"/>
      <c r="N90" s="17"/>
      <c r="O90" s="17"/>
      <c r="P90" s="17"/>
      <c r="Q90" s="174">
        <v>1</v>
      </c>
      <c r="R90" s="174">
        <v>0</v>
      </c>
      <c r="S90" s="174">
        <v>2</v>
      </c>
      <c r="T90" s="174">
        <v>0</v>
      </c>
      <c r="U90" s="174">
        <v>2</v>
      </c>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row>
    <row r="91" spans="1:114" s="18" customFormat="1" ht="15" customHeight="1">
      <c r="A91" s="546"/>
      <c r="B91" s="484"/>
      <c r="C91" s="563"/>
      <c r="D91" s="568"/>
      <c r="E91" s="568"/>
      <c r="F91" s="175" t="s">
        <v>592</v>
      </c>
      <c r="G91" s="17"/>
      <c r="H91" s="17"/>
      <c r="I91" s="17"/>
      <c r="J91" s="17"/>
      <c r="K91" s="17"/>
      <c r="L91" s="17"/>
      <c r="M91" s="17"/>
      <c r="N91" s="17"/>
      <c r="O91" s="17"/>
      <c r="P91" s="17"/>
      <c r="Q91" s="174">
        <v>1</v>
      </c>
      <c r="R91" s="174">
        <v>1</v>
      </c>
      <c r="S91" s="174">
        <v>8</v>
      </c>
      <c r="T91" s="174">
        <v>5</v>
      </c>
      <c r="U91" s="174">
        <v>1</v>
      </c>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row>
    <row r="92" spans="1:114" s="18" customFormat="1" ht="15" customHeight="1">
      <c r="A92" s="546"/>
      <c r="B92" s="484"/>
      <c r="C92" s="563"/>
      <c r="D92" s="568"/>
      <c r="E92" s="568"/>
      <c r="F92" s="175" t="s">
        <v>571</v>
      </c>
      <c r="G92" s="17"/>
      <c r="H92" s="17"/>
      <c r="I92" s="17"/>
      <c r="J92" s="17"/>
      <c r="K92" s="17"/>
      <c r="L92" s="17"/>
      <c r="M92" s="17"/>
      <c r="N92" s="17"/>
      <c r="O92" s="17"/>
      <c r="P92" s="17"/>
      <c r="Q92" s="174">
        <v>3</v>
      </c>
      <c r="R92" s="174">
        <v>5</v>
      </c>
      <c r="S92" s="174">
        <v>1</v>
      </c>
      <c r="T92" s="174">
        <v>1</v>
      </c>
      <c r="U92" s="174">
        <v>1</v>
      </c>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row>
    <row r="93" spans="1:114" s="18" customFormat="1" ht="15" customHeight="1">
      <c r="A93" s="546"/>
      <c r="B93" s="484"/>
      <c r="C93" s="563"/>
      <c r="D93" s="568"/>
      <c r="E93" s="568"/>
      <c r="F93" s="175" t="s">
        <v>593</v>
      </c>
      <c r="G93" s="17"/>
      <c r="H93" s="17"/>
      <c r="I93" s="17"/>
      <c r="J93" s="17"/>
      <c r="K93" s="17"/>
      <c r="L93" s="17"/>
      <c r="M93" s="17"/>
      <c r="N93" s="17"/>
      <c r="O93" s="17"/>
      <c r="P93" s="17"/>
      <c r="Q93" s="174">
        <v>4</v>
      </c>
      <c r="R93" s="174">
        <v>1</v>
      </c>
      <c r="S93" s="174">
        <v>3</v>
      </c>
      <c r="T93" s="174">
        <v>0</v>
      </c>
      <c r="U93" s="174">
        <v>1</v>
      </c>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row>
    <row r="94" spans="1:114" s="18" customFormat="1" ht="15" customHeight="1">
      <c r="A94" s="546"/>
      <c r="B94" s="484"/>
      <c r="C94" s="563"/>
      <c r="D94" s="568"/>
      <c r="E94" s="568"/>
      <c r="F94" s="175" t="s">
        <v>594</v>
      </c>
      <c r="G94" s="17"/>
      <c r="H94" s="17"/>
      <c r="I94" s="17"/>
      <c r="J94" s="17"/>
      <c r="K94" s="17"/>
      <c r="L94" s="17"/>
      <c r="M94" s="17"/>
      <c r="N94" s="17"/>
      <c r="O94" s="17"/>
      <c r="P94" s="17"/>
      <c r="Q94" s="174">
        <v>1</v>
      </c>
      <c r="R94" s="174">
        <v>1</v>
      </c>
      <c r="S94" s="174">
        <v>2</v>
      </c>
      <c r="T94" s="174">
        <v>0</v>
      </c>
      <c r="U94" s="174">
        <v>1</v>
      </c>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row>
    <row r="95" spans="1:114" s="18" customFormat="1" ht="15" customHeight="1">
      <c r="A95" s="546"/>
      <c r="B95" s="484"/>
      <c r="C95" s="563"/>
      <c r="D95" s="568"/>
      <c r="E95" s="568"/>
      <c r="F95" s="175" t="s">
        <v>595</v>
      </c>
      <c r="G95" s="17"/>
      <c r="H95" s="17"/>
      <c r="I95" s="17"/>
      <c r="J95" s="17"/>
      <c r="K95" s="17"/>
      <c r="L95" s="17"/>
      <c r="M95" s="17"/>
      <c r="N95" s="17"/>
      <c r="O95" s="17"/>
      <c r="P95" s="17"/>
      <c r="Q95" s="174">
        <v>0</v>
      </c>
      <c r="R95" s="174">
        <v>1</v>
      </c>
      <c r="S95" s="174">
        <v>0</v>
      </c>
      <c r="T95" s="174">
        <v>0</v>
      </c>
      <c r="U95" s="174">
        <v>1</v>
      </c>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row>
    <row r="96" spans="1:114" s="18" customFormat="1" ht="15" customHeight="1">
      <c r="A96" s="546"/>
      <c r="B96" s="484"/>
      <c r="C96" s="563"/>
      <c r="D96" s="568"/>
      <c r="E96" s="568"/>
      <c r="F96" s="175" t="s">
        <v>596</v>
      </c>
      <c r="G96" s="17"/>
      <c r="H96" s="17"/>
      <c r="I96" s="17"/>
      <c r="J96" s="17"/>
      <c r="K96" s="17"/>
      <c r="L96" s="17"/>
      <c r="M96" s="17"/>
      <c r="N96" s="17"/>
      <c r="O96" s="17"/>
      <c r="P96" s="17"/>
      <c r="Q96" s="174">
        <v>0</v>
      </c>
      <c r="R96" s="174">
        <v>0</v>
      </c>
      <c r="S96" s="174">
        <v>0</v>
      </c>
      <c r="T96" s="174">
        <v>1</v>
      </c>
      <c r="U96" s="174"/>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row>
    <row r="97" spans="1:114" s="18" customFormat="1" ht="15" customHeight="1">
      <c r="A97" s="546"/>
      <c r="B97" s="484"/>
      <c r="C97" s="563"/>
      <c r="D97" s="568"/>
      <c r="E97" s="568"/>
      <c r="F97" s="175" t="s">
        <v>578</v>
      </c>
      <c r="G97" s="17"/>
      <c r="H97" s="17"/>
      <c r="I97" s="17"/>
      <c r="J97" s="17"/>
      <c r="K97" s="17"/>
      <c r="L97" s="17"/>
      <c r="M97" s="17"/>
      <c r="N97" s="17"/>
      <c r="O97" s="17"/>
      <c r="P97" s="17"/>
      <c r="Q97" s="174">
        <v>11</v>
      </c>
      <c r="R97" s="174">
        <v>5</v>
      </c>
      <c r="S97" s="174">
        <v>7</v>
      </c>
      <c r="T97" s="174">
        <v>9</v>
      </c>
      <c r="U97" s="174">
        <v>8</v>
      </c>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row>
    <row r="98" spans="1:114" s="18" customFormat="1" ht="31" customHeight="1">
      <c r="A98" s="546"/>
      <c r="B98" s="484"/>
      <c r="C98" s="563"/>
      <c r="D98" s="329" t="s">
        <v>141</v>
      </c>
      <c r="E98" s="357" t="s">
        <v>597</v>
      </c>
      <c r="F98" s="359" t="s">
        <v>149</v>
      </c>
      <c r="G98" s="331"/>
      <c r="H98" s="331"/>
      <c r="I98" s="331"/>
      <c r="J98" s="331"/>
      <c r="K98" s="331"/>
      <c r="L98" s="331"/>
      <c r="M98" s="332"/>
      <c r="N98" s="332"/>
      <c r="O98" s="332"/>
      <c r="P98" s="332"/>
      <c r="Q98" s="332">
        <v>29</v>
      </c>
      <c r="R98" s="332">
        <v>12</v>
      </c>
      <c r="S98" s="332">
        <v>14</v>
      </c>
      <c r="T98" s="332">
        <v>28</v>
      </c>
      <c r="U98" s="332">
        <v>64</v>
      </c>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row>
    <row r="99" spans="1:114" s="18" customFormat="1" ht="15" customHeight="1">
      <c r="A99" s="546"/>
      <c r="B99" s="484"/>
      <c r="C99" s="563" t="s">
        <v>598</v>
      </c>
      <c r="D99" s="567" t="s">
        <v>177</v>
      </c>
      <c r="E99" s="564" t="s">
        <v>587</v>
      </c>
      <c r="F99" s="354" t="s">
        <v>149</v>
      </c>
      <c r="G99" s="335"/>
      <c r="H99" s="340"/>
      <c r="I99" s="340"/>
      <c r="J99" s="340"/>
      <c r="K99" s="340"/>
      <c r="L99" s="340"/>
      <c r="M99" s="340"/>
      <c r="N99" s="339"/>
      <c r="O99" s="339"/>
      <c r="P99" s="339"/>
      <c r="Q99" s="173">
        <v>265</v>
      </c>
      <c r="R99" s="173">
        <v>193</v>
      </c>
      <c r="S99" s="173">
        <v>226</v>
      </c>
      <c r="T99" s="173">
        <v>241</v>
      </c>
      <c r="U99" s="173">
        <v>233</v>
      </c>
      <c r="V99" s="120"/>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row>
    <row r="100" spans="1:114" s="18" customFormat="1" ht="15" customHeight="1">
      <c r="A100" s="546"/>
      <c r="B100" s="484"/>
      <c r="C100" s="563"/>
      <c r="D100" s="567"/>
      <c r="E100" s="565"/>
      <c r="F100" s="333" t="s">
        <v>468</v>
      </c>
      <c r="G100" s="335"/>
      <c r="H100" s="340"/>
      <c r="I100" s="340"/>
      <c r="J100" s="340"/>
      <c r="K100" s="340"/>
      <c r="L100" s="340"/>
      <c r="M100" s="340"/>
      <c r="N100" s="340"/>
      <c r="O100" s="340"/>
      <c r="P100" s="338"/>
      <c r="Q100" s="176">
        <v>109</v>
      </c>
      <c r="R100" s="176">
        <v>80</v>
      </c>
      <c r="S100" s="176">
        <v>90</v>
      </c>
      <c r="T100" s="176">
        <v>115</v>
      </c>
      <c r="U100" s="176">
        <v>126</v>
      </c>
      <c r="V100" s="120"/>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row>
    <row r="101" spans="1:114" s="18" customFormat="1" ht="15" customHeight="1">
      <c r="A101" s="546"/>
      <c r="B101" s="484"/>
      <c r="C101" s="563"/>
      <c r="D101" s="567"/>
      <c r="E101" s="566"/>
      <c r="F101" s="334" t="s">
        <v>469</v>
      </c>
      <c r="G101" s="335"/>
      <c r="H101" s="340"/>
      <c r="I101" s="340"/>
      <c r="J101" s="340"/>
      <c r="K101" s="340"/>
      <c r="L101" s="340"/>
      <c r="M101" s="340"/>
      <c r="N101" s="340"/>
      <c r="O101" s="340"/>
      <c r="P101" s="338"/>
      <c r="Q101" s="173">
        <v>156</v>
      </c>
      <c r="R101" s="173">
        <v>113</v>
      </c>
      <c r="S101" s="173">
        <v>135</v>
      </c>
      <c r="T101" s="173">
        <v>126</v>
      </c>
      <c r="U101" s="173">
        <v>107</v>
      </c>
      <c r="V101" s="120"/>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row>
    <row r="102" spans="1:114" s="18" customFormat="1" ht="15" customHeight="1">
      <c r="A102" s="546"/>
      <c r="B102" s="484"/>
      <c r="C102" s="563"/>
      <c r="D102" s="567"/>
      <c r="E102" s="567" t="s">
        <v>588</v>
      </c>
      <c r="F102" s="333" t="s">
        <v>177</v>
      </c>
      <c r="G102" s="335"/>
      <c r="H102" s="340"/>
      <c r="I102" s="340"/>
      <c r="J102" s="340"/>
      <c r="K102" s="340"/>
      <c r="L102" s="340"/>
      <c r="M102" s="340"/>
      <c r="N102" s="338"/>
      <c r="O102" s="338"/>
      <c r="P102" s="338"/>
      <c r="Q102" s="173">
        <v>92</v>
      </c>
      <c r="R102" s="173">
        <v>96</v>
      </c>
      <c r="S102" s="173">
        <v>113</v>
      </c>
      <c r="T102" s="173">
        <v>116</v>
      </c>
      <c r="U102" s="173">
        <v>102</v>
      </c>
      <c r="V102" s="120"/>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row>
    <row r="103" spans="1:114" s="18" customFormat="1" ht="15" customHeight="1">
      <c r="A103" s="546"/>
      <c r="B103" s="484"/>
      <c r="C103" s="563"/>
      <c r="D103" s="567"/>
      <c r="E103" s="567"/>
      <c r="F103" s="333" t="s">
        <v>560</v>
      </c>
      <c r="G103" s="335"/>
      <c r="H103" s="340"/>
      <c r="I103" s="340"/>
      <c r="J103" s="340"/>
      <c r="K103" s="340"/>
      <c r="L103" s="340"/>
      <c r="M103" s="340"/>
      <c r="N103" s="338"/>
      <c r="O103" s="338"/>
      <c r="P103" s="338"/>
      <c r="Q103" s="173">
        <v>44</v>
      </c>
      <c r="R103" s="173">
        <v>23</v>
      </c>
      <c r="S103" s="173">
        <v>41</v>
      </c>
      <c r="T103" s="173">
        <v>30</v>
      </c>
      <c r="U103" s="173">
        <v>36</v>
      </c>
      <c r="V103" s="120"/>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row>
    <row r="104" spans="1:114" s="18" customFormat="1" ht="15" customHeight="1">
      <c r="A104" s="546"/>
      <c r="B104" s="484"/>
      <c r="C104" s="563"/>
      <c r="D104" s="567"/>
      <c r="E104" s="567"/>
      <c r="F104" s="333" t="s">
        <v>562</v>
      </c>
      <c r="G104" s="335"/>
      <c r="H104" s="340"/>
      <c r="I104" s="340"/>
      <c r="J104" s="340"/>
      <c r="K104" s="340"/>
      <c r="L104" s="340"/>
      <c r="M104" s="340"/>
      <c r="N104" s="338"/>
      <c r="O104" s="338"/>
      <c r="P104" s="338"/>
      <c r="Q104" s="173">
        <v>10</v>
      </c>
      <c r="R104" s="173">
        <v>0</v>
      </c>
      <c r="S104" s="173">
        <v>4</v>
      </c>
      <c r="T104" s="173">
        <v>6</v>
      </c>
      <c r="U104" s="173">
        <v>11</v>
      </c>
      <c r="V104" s="120"/>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row>
    <row r="105" spans="1:114" s="18" customFormat="1" ht="15" customHeight="1">
      <c r="A105" s="546"/>
      <c r="B105" s="484"/>
      <c r="C105" s="563"/>
      <c r="D105" s="567"/>
      <c r="E105" s="567"/>
      <c r="F105" s="334" t="s">
        <v>565</v>
      </c>
      <c r="G105" s="335"/>
      <c r="H105" s="340"/>
      <c r="I105" s="340"/>
      <c r="J105" s="340"/>
      <c r="K105" s="340"/>
      <c r="L105" s="340"/>
      <c r="M105" s="340"/>
      <c r="N105" s="338"/>
      <c r="O105" s="338"/>
      <c r="P105" s="338"/>
      <c r="Q105" s="173">
        <v>22</v>
      </c>
      <c r="R105" s="173">
        <v>15</v>
      </c>
      <c r="S105" s="173">
        <v>21</v>
      </c>
      <c r="T105" s="173">
        <v>15</v>
      </c>
      <c r="U105" s="173">
        <v>19</v>
      </c>
      <c r="V105" s="120"/>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row>
    <row r="106" spans="1:114" s="18" customFormat="1" ht="15" customHeight="1">
      <c r="A106" s="546"/>
      <c r="B106" s="484"/>
      <c r="C106" s="563"/>
      <c r="D106" s="567"/>
      <c r="E106" s="567"/>
      <c r="F106" s="335" t="s">
        <v>561</v>
      </c>
      <c r="G106" s="335"/>
      <c r="H106" s="340"/>
      <c r="I106" s="340"/>
      <c r="J106" s="340"/>
      <c r="K106" s="340"/>
      <c r="L106" s="340"/>
      <c r="M106" s="340"/>
      <c r="N106" s="342"/>
      <c r="O106" s="342"/>
      <c r="P106" s="338"/>
      <c r="Q106" s="173">
        <v>3</v>
      </c>
      <c r="R106" s="173">
        <v>4</v>
      </c>
      <c r="S106" s="173">
        <v>5</v>
      </c>
      <c r="T106" s="173">
        <v>7</v>
      </c>
      <c r="U106" s="173">
        <v>17</v>
      </c>
      <c r="V106" s="120"/>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row>
    <row r="107" spans="1:114" s="18" customFormat="1" ht="15" customHeight="1">
      <c r="A107" s="546"/>
      <c r="B107" s="484"/>
      <c r="C107" s="563"/>
      <c r="D107" s="567"/>
      <c r="E107" s="567"/>
      <c r="F107" s="336" t="s">
        <v>569</v>
      </c>
      <c r="G107" s="336"/>
      <c r="H107" s="336"/>
      <c r="I107" s="336"/>
      <c r="J107" s="336"/>
      <c r="K107" s="336"/>
      <c r="L107" s="336"/>
      <c r="M107" s="336"/>
      <c r="N107" s="336"/>
      <c r="O107" s="336"/>
      <c r="P107" s="336"/>
      <c r="Q107" s="173">
        <v>1</v>
      </c>
      <c r="R107" s="173">
        <v>1</v>
      </c>
      <c r="S107" s="173">
        <v>0</v>
      </c>
      <c r="T107" s="173">
        <v>4</v>
      </c>
      <c r="U107" s="173">
        <v>3</v>
      </c>
      <c r="V107" s="120"/>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row>
    <row r="108" spans="1:114" s="18" customFormat="1" ht="15" customHeight="1">
      <c r="A108" s="546"/>
      <c r="B108" s="484"/>
      <c r="C108" s="563"/>
      <c r="D108" s="567"/>
      <c r="E108" s="567"/>
      <c r="F108" s="337" t="s">
        <v>566</v>
      </c>
      <c r="G108" s="335"/>
      <c r="H108" s="340"/>
      <c r="I108" s="340"/>
      <c r="J108" s="340"/>
      <c r="K108" s="340"/>
      <c r="L108" s="340"/>
      <c r="M108" s="340"/>
      <c r="N108" s="342"/>
      <c r="O108" s="342"/>
      <c r="P108" s="338"/>
      <c r="Q108" s="173">
        <v>3</v>
      </c>
      <c r="R108" s="173">
        <v>1</v>
      </c>
      <c r="S108" s="173">
        <v>5</v>
      </c>
      <c r="T108" s="173">
        <v>5</v>
      </c>
      <c r="U108" s="173">
        <v>4</v>
      </c>
      <c r="V108" s="120"/>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row>
    <row r="109" spans="1:114" s="18" customFormat="1" ht="15" customHeight="1">
      <c r="A109" s="546"/>
      <c r="B109" s="484"/>
      <c r="C109" s="563"/>
      <c r="D109" s="567"/>
      <c r="E109" s="567"/>
      <c r="F109" s="335" t="s">
        <v>589</v>
      </c>
      <c r="G109" s="335"/>
      <c r="H109" s="335"/>
      <c r="I109" s="335"/>
      <c r="J109" s="335"/>
      <c r="K109" s="335"/>
      <c r="L109" s="335"/>
      <c r="M109" s="335"/>
      <c r="N109" s="335"/>
      <c r="O109" s="335"/>
      <c r="P109" s="335"/>
      <c r="Q109" s="173">
        <v>1</v>
      </c>
      <c r="R109" s="173">
        <v>2</v>
      </c>
      <c r="S109" s="173">
        <v>2</v>
      </c>
      <c r="T109" s="173">
        <v>3</v>
      </c>
      <c r="U109" s="173">
        <v>6</v>
      </c>
      <c r="V109" s="120"/>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row>
    <row r="110" spans="1:114" s="18" customFormat="1" ht="15" customHeight="1">
      <c r="A110" s="546"/>
      <c r="B110" s="484"/>
      <c r="C110" s="563"/>
      <c r="D110" s="567"/>
      <c r="E110" s="567"/>
      <c r="F110" s="335" t="s">
        <v>570</v>
      </c>
      <c r="G110" s="335"/>
      <c r="H110" s="335"/>
      <c r="I110" s="335"/>
      <c r="J110" s="335"/>
      <c r="K110" s="335"/>
      <c r="L110" s="335"/>
      <c r="M110" s="335"/>
      <c r="N110" s="335"/>
      <c r="O110" s="335"/>
      <c r="P110" s="335"/>
      <c r="Q110" s="173">
        <v>33</v>
      </c>
      <c r="R110" s="173">
        <v>22</v>
      </c>
      <c r="S110" s="173">
        <v>1</v>
      </c>
      <c r="T110" s="173">
        <v>10</v>
      </c>
      <c r="U110" s="173">
        <v>5</v>
      </c>
      <c r="V110" s="120"/>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row>
    <row r="111" spans="1:114" s="18" customFormat="1" ht="15" customHeight="1">
      <c r="A111" s="546"/>
      <c r="B111" s="484"/>
      <c r="C111" s="563"/>
      <c r="D111" s="567"/>
      <c r="E111" s="567"/>
      <c r="F111" s="336" t="s">
        <v>563</v>
      </c>
      <c r="G111" s="336"/>
      <c r="H111" s="336"/>
      <c r="I111" s="336"/>
      <c r="J111" s="336"/>
      <c r="K111" s="336"/>
      <c r="L111" s="336"/>
      <c r="M111" s="336"/>
      <c r="N111" s="336"/>
      <c r="O111" s="336"/>
      <c r="P111" s="336"/>
      <c r="Q111" s="173">
        <v>6</v>
      </c>
      <c r="R111" s="173">
        <v>7</v>
      </c>
      <c r="S111" s="173">
        <v>7</v>
      </c>
      <c r="T111" s="173">
        <v>6</v>
      </c>
      <c r="U111" s="173">
        <v>2</v>
      </c>
      <c r="V111" s="120"/>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row>
    <row r="112" spans="1:114" s="18" customFormat="1" ht="15" customHeight="1">
      <c r="A112" s="546"/>
      <c r="B112" s="484"/>
      <c r="C112" s="563"/>
      <c r="D112" s="567"/>
      <c r="E112" s="567"/>
      <c r="F112" s="336" t="s">
        <v>567</v>
      </c>
      <c r="G112" s="336"/>
      <c r="H112" s="336"/>
      <c r="I112" s="336"/>
      <c r="J112" s="336"/>
      <c r="K112" s="336"/>
      <c r="L112" s="336"/>
      <c r="M112" s="336"/>
      <c r="N112" s="336"/>
      <c r="O112" s="336"/>
      <c r="P112" s="336"/>
      <c r="Q112" s="173">
        <v>0</v>
      </c>
      <c r="R112" s="173">
        <v>3</v>
      </c>
      <c r="S112" s="173">
        <v>3</v>
      </c>
      <c r="T112" s="173">
        <v>7</v>
      </c>
      <c r="U112" s="173">
        <v>8</v>
      </c>
      <c r="V112" s="120"/>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row>
    <row r="113" spans="1:114" s="18" customFormat="1" ht="15" customHeight="1">
      <c r="A113" s="546"/>
      <c r="B113" s="484"/>
      <c r="C113" s="563"/>
      <c r="D113" s="567"/>
      <c r="E113" s="567"/>
      <c r="F113" s="336" t="s">
        <v>574</v>
      </c>
      <c r="G113" s="336"/>
      <c r="H113" s="336"/>
      <c r="I113" s="336"/>
      <c r="J113" s="336"/>
      <c r="K113" s="336"/>
      <c r="L113" s="336"/>
      <c r="M113" s="336"/>
      <c r="N113" s="336"/>
      <c r="O113" s="336"/>
      <c r="P113" s="336"/>
      <c r="Q113" s="173">
        <v>4</v>
      </c>
      <c r="R113" s="173">
        <v>1</v>
      </c>
      <c r="S113" s="173">
        <v>1</v>
      </c>
      <c r="T113" s="173">
        <v>2</v>
      </c>
      <c r="U113" s="173">
        <v>1</v>
      </c>
      <c r="V113" s="120"/>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row>
    <row r="114" spans="1:114" s="18" customFormat="1" ht="15" customHeight="1">
      <c r="A114" s="546"/>
      <c r="B114" s="484"/>
      <c r="C114" s="563"/>
      <c r="D114" s="567"/>
      <c r="E114" s="567"/>
      <c r="F114" s="336" t="s">
        <v>577</v>
      </c>
      <c r="G114" s="336"/>
      <c r="H114" s="336"/>
      <c r="I114" s="336"/>
      <c r="J114" s="336"/>
      <c r="K114" s="336"/>
      <c r="L114" s="336"/>
      <c r="M114" s="336"/>
      <c r="N114" s="336"/>
      <c r="O114" s="336"/>
      <c r="P114" s="336"/>
      <c r="Q114" s="173">
        <v>1</v>
      </c>
      <c r="R114" s="173">
        <v>1</v>
      </c>
      <c r="S114" s="173">
        <v>3</v>
      </c>
      <c r="T114" s="173">
        <v>2</v>
      </c>
      <c r="U114" s="173">
        <v>2</v>
      </c>
      <c r="V114" s="120"/>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row>
    <row r="115" spans="1:114" s="18" customFormat="1" ht="15" customHeight="1">
      <c r="A115" s="546"/>
      <c r="B115" s="484"/>
      <c r="C115" s="563"/>
      <c r="D115" s="567"/>
      <c r="E115" s="567"/>
      <c r="F115" s="336" t="s">
        <v>599</v>
      </c>
      <c r="G115" s="336"/>
      <c r="H115" s="336"/>
      <c r="I115" s="336"/>
      <c r="J115" s="336"/>
      <c r="K115" s="336"/>
      <c r="L115" s="336"/>
      <c r="M115" s="336"/>
      <c r="N115" s="336"/>
      <c r="O115" s="336"/>
      <c r="P115" s="336"/>
      <c r="Q115" s="173">
        <v>0</v>
      </c>
      <c r="R115" s="173">
        <v>2</v>
      </c>
      <c r="S115" s="173">
        <v>1</v>
      </c>
      <c r="T115" s="173">
        <v>3</v>
      </c>
      <c r="U115" s="173">
        <v>2</v>
      </c>
      <c r="V115" s="120"/>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row>
    <row r="116" spans="1:114" s="18" customFormat="1" ht="15" customHeight="1">
      <c r="A116" s="546"/>
      <c r="B116" s="484"/>
      <c r="C116" s="563"/>
      <c r="D116" s="567"/>
      <c r="E116" s="567"/>
      <c r="F116" s="336" t="s">
        <v>600</v>
      </c>
      <c r="G116" s="336"/>
      <c r="H116" s="336"/>
      <c r="I116" s="336"/>
      <c r="J116" s="336"/>
      <c r="K116" s="336"/>
      <c r="L116" s="336"/>
      <c r="M116" s="336"/>
      <c r="N116" s="336"/>
      <c r="O116" s="336"/>
      <c r="P116" s="336"/>
      <c r="Q116" s="173">
        <v>1</v>
      </c>
      <c r="R116" s="173">
        <v>1</v>
      </c>
      <c r="S116" s="173">
        <v>0</v>
      </c>
      <c r="T116" s="173">
        <v>1</v>
      </c>
      <c r="U116" s="173">
        <v>1</v>
      </c>
      <c r="V116" s="120"/>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row>
    <row r="117" spans="1:114" s="18" customFormat="1" ht="15" customHeight="1">
      <c r="A117" s="546"/>
      <c r="B117" s="484"/>
      <c r="C117" s="563"/>
      <c r="D117" s="567"/>
      <c r="E117" s="567"/>
      <c r="F117" s="336" t="s">
        <v>592</v>
      </c>
      <c r="G117" s="336"/>
      <c r="H117" s="336"/>
      <c r="I117" s="336"/>
      <c r="J117" s="336"/>
      <c r="K117" s="336"/>
      <c r="L117" s="336"/>
      <c r="M117" s="336"/>
      <c r="N117" s="336"/>
      <c r="O117" s="336"/>
      <c r="P117" s="336"/>
      <c r="Q117" s="173">
        <v>4</v>
      </c>
      <c r="R117" s="173">
        <v>0</v>
      </c>
      <c r="S117" s="173">
        <v>0</v>
      </c>
      <c r="T117" s="173">
        <v>1</v>
      </c>
      <c r="U117" s="173">
        <v>2</v>
      </c>
      <c r="V117" s="120"/>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row>
    <row r="118" spans="1:114" s="18" customFormat="1" ht="15" customHeight="1">
      <c r="A118" s="546"/>
      <c r="B118" s="484"/>
      <c r="C118" s="563"/>
      <c r="D118" s="567"/>
      <c r="E118" s="567"/>
      <c r="F118" s="336" t="s">
        <v>593</v>
      </c>
      <c r="G118" s="336"/>
      <c r="H118" s="336"/>
      <c r="I118" s="336"/>
      <c r="J118" s="336"/>
      <c r="K118" s="336"/>
      <c r="L118" s="336"/>
      <c r="M118" s="336"/>
      <c r="N118" s="336"/>
      <c r="O118" s="336"/>
      <c r="P118" s="336"/>
      <c r="Q118" s="173">
        <v>2</v>
      </c>
      <c r="R118" s="173">
        <v>3</v>
      </c>
      <c r="S118" s="173">
        <v>2</v>
      </c>
      <c r="T118" s="173">
        <v>1</v>
      </c>
      <c r="U118" s="173">
        <v>1</v>
      </c>
      <c r="V118" s="120"/>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row>
    <row r="119" spans="1:114" s="18" customFormat="1" ht="15" customHeight="1">
      <c r="A119" s="546"/>
      <c r="B119" s="484"/>
      <c r="C119" s="563"/>
      <c r="D119" s="567"/>
      <c r="E119" s="567"/>
      <c r="F119" s="336" t="s">
        <v>595</v>
      </c>
      <c r="G119" s="336"/>
      <c r="H119" s="336"/>
      <c r="I119" s="336"/>
      <c r="J119" s="336"/>
      <c r="K119" s="336"/>
      <c r="L119" s="336"/>
      <c r="M119" s="336"/>
      <c r="N119" s="336"/>
      <c r="O119" s="336"/>
      <c r="P119" s="336"/>
      <c r="Q119" s="173">
        <v>2</v>
      </c>
      <c r="R119" s="173">
        <v>0</v>
      </c>
      <c r="S119" s="173">
        <v>0</v>
      </c>
      <c r="T119" s="173">
        <v>0</v>
      </c>
      <c r="U119" s="173">
        <v>2</v>
      </c>
      <c r="V119" s="120"/>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row>
    <row r="120" spans="1:114" s="18" customFormat="1" ht="15" customHeight="1">
      <c r="A120" s="546"/>
      <c r="B120" s="484"/>
      <c r="C120" s="563"/>
      <c r="D120" s="567"/>
      <c r="E120" s="567"/>
      <c r="F120" s="336" t="s">
        <v>578</v>
      </c>
      <c r="G120" s="336"/>
      <c r="H120" s="336"/>
      <c r="I120" s="336"/>
      <c r="J120" s="336"/>
      <c r="K120" s="336"/>
      <c r="L120" s="336"/>
      <c r="M120" s="336"/>
      <c r="N120" s="336"/>
      <c r="O120" s="336"/>
      <c r="P120" s="336"/>
      <c r="Q120" s="173">
        <v>31</v>
      </c>
      <c r="R120" s="173">
        <v>11</v>
      </c>
      <c r="S120" s="173">
        <v>17</v>
      </c>
      <c r="T120" s="173">
        <v>20</v>
      </c>
      <c r="U120" s="173">
        <v>5</v>
      </c>
      <c r="V120" s="120"/>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row>
    <row r="121" spans="1:114" s="18" customFormat="1" ht="37" customHeight="1">
      <c r="A121" s="546"/>
      <c r="B121" s="484"/>
      <c r="C121" s="563"/>
      <c r="D121" s="329" t="s">
        <v>141</v>
      </c>
      <c r="E121" s="357" t="s">
        <v>601</v>
      </c>
      <c r="F121" s="330" t="s">
        <v>149</v>
      </c>
      <c r="G121" s="340"/>
      <c r="H121" s="340"/>
      <c r="I121" s="340"/>
      <c r="J121" s="340"/>
      <c r="K121" s="340"/>
      <c r="L121" s="340"/>
      <c r="M121" s="341"/>
      <c r="N121" s="341"/>
      <c r="O121" s="341"/>
      <c r="P121" s="341"/>
      <c r="Q121" s="343">
        <v>7</v>
      </c>
      <c r="R121" s="343">
        <v>4</v>
      </c>
      <c r="S121" s="343">
        <v>14</v>
      </c>
      <c r="T121" s="343">
        <v>32</v>
      </c>
      <c r="U121" s="343">
        <v>33</v>
      </c>
      <c r="V121" s="120"/>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row>
    <row r="122" spans="1:114" ht="18" customHeight="1">
      <c r="A122" s="388" t="s">
        <v>2</v>
      </c>
      <c r="B122" s="317" t="s">
        <v>4</v>
      </c>
      <c r="C122" s="305"/>
      <c r="D122" s="317" t="s">
        <v>382</v>
      </c>
      <c r="E122" s="317"/>
      <c r="F122" s="305"/>
      <c r="G122" s="111">
        <v>2009</v>
      </c>
      <c r="H122" s="111">
        <v>2010</v>
      </c>
      <c r="I122" s="111">
        <v>2011</v>
      </c>
      <c r="J122" s="111">
        <v>2012</v>
      </c>
      <c r="K122" s="111">
        <v>2013</v>
      </c>
      <c r="L122" s="111">
        <v>2014</v>
      </c>
      <c r="M122" s="111">
        <v>2015</v>
      </c>
      <c r="N122" s="111">
        <v>2016</v>
      </c>
      <c r="O122" s="111">
        <v>2017</v>
      </c>
      <c r="P122" s="111">
        <v>2018</v>
      </c>
      <c r="Q122" s="111">
        <v>2019</v>
      </c>
      <c r="R122" s="111">
        <v>2020</v>
      </c>
      <c r="S122" s="111">
        <v>2021</v>
      </c>
      <c r="T122" s="111">
        <v>2022</v>
      </c>
      <c r="U122" s="111">
        <v>2023</v>
      </c>
    </row>
    <row r="123" spans="1:114" s="457" customFormat="1" ht="45" customHeight="1">
      <c r="A123" s="545" t="s">
        <v>64</v>
      </c>
      <c r="B123" s="549" t="s">
        <v>602</v>
      </c>
      <c r="C123" s="549"/>
      <c r="D123" s="548" t="s">
        <v>150</v>
      </c>
      <c r="E123" s="548"/>
      <c r="F123" s="548"/>
      <c r="G123" s="464">
        <v>283</v>
      </c>
      <c r="H123" s="464">
        <v>317</v>
      </c>
      <c r="I123" s="464">
        <v>234</v>
      </c>
      <c r="J123" s="464">
        <v>387</v>
      </c>
      <c r="K123" s="464">
        <v>364</v>
      </c>
      <c r="L123" s="464">
        <v>422</v>
      </c>
      <c r="M123" s="464">
        <v>413</v>
      </c>
      <c r="N123" s="464">
        <v>470</v>
      </c>
      <c r="O123" s="464">
        <v>481</v>
      </c>
      <c r="P123" s="464">
        <v>427</v>
      </c>
      <c r="Q123" s="464">
        <v>563</v>
      </c>
      <c r="R123" s="464">
        <v>581</v>
      </c>
      <c r="S123" s="464">
        <v>691</v>
      </c>
      <c r="T123" s="464">
        <v>899</v>
      </c>
      <c r="U123" s="465">
        <v>885</v>
      </c>
    </row>
    <row r="124" spans="1:114" ht="18" customHeight="1">
      <c r="A124" s="546"/>
      <c r="B124" s="317" t="s">
        <v>4</v>
      </c>
      <c r="C124" s="305"/>
      <c r="D124" s="317" t="s">
        <v>382</v>
      </c>
      <c r="E124" s="317"/>
      <c r="F124" s="305"/>
      <c r="G124" s="111">
        <v>2009</v>
      </c>
      <c r="H124" s="111">
        <v>2010</v>
      </c>
      <c r="I124" s="111">
        <v>2011</v>
      </c>
      <c r="J124" s="111">
        <v>2012</v>
      </c>
      <c r="K124" s="111">
        <v>2013</v>
      </c>
      <c r="L124" s="111">
        <v>2014</v>
      </c>
      <c r="M124" s="111">
        <v>2015</v>
      </c>
      <c r="N124" s="111">
        <v>2016</v>
      </c>
      <c r="O124" s="111">
        <v>2017</v>
      </c>
      <c r="P124" s="111">
        <v>2018</v>
      </c>
      <c r="Q124" s="111">
        <v>2019</v>
      </c>
      <c r="R124" s="111">
        <v>2020</v>
      </c>
      <c r="S124" s="111">
        <v>2021</v>
      </c>
      <c r="T124" s="111">
        <v>2022</v>
      </c>
      <c r="U124" s="111">
        <v>2023</v>
      </c>
    </row>
    <row r="125" spans="1:114" s="457" customFormat="1" ht="45" customHeight="1">
      <c r="A125" s="546"/>
      <c r="B125" s="553" t="s">
        <v>603</v>
      </c>
      <c r="C125" s="554"/>
      <c r="D125" s="550" t="s">
        <v>150</v>
      </c>
      <c r="E125" s="551"/>
      <c r="F125" s="552"/>
      <c r="G125" s="464">
        <v>191</v>
      </c>
      <c r="H125" s="464">
        <v>281</v>
      </c>
      <c r="I125" s="464">
        <v>242</v>
      </c>
      <c r="J125" s="464">
        <v>308</v>
      </c>
      <c r="K125" s="464">
        <v>286</v>
      </c>
      <c r="L125" s="464">
        <v>324</v>
      </c>
      <c r="M125" s="464">
        <v>384</v>
      </c>
      <c r="N125" s="464">
        <v>409</v>
      </c>
      <c r="O125" s="464">
        <v>465</v>
      </c>
      <c r="P125" s="464">
        <v>515</v>
      </c>
      <c r="Q125" s="464">
        <v>556</v>
      </c>
      <c r="R125" s="464">
        <v>531</v>
      </c>
      <c r="S125" s="464">
        <v>604</v>
      </c>
      <c r="T125" s="464">
        <v>482</v>
      </c>
      <c r="U125" s="464">
        <v>610</v>
      </c>
      <c r="V125" s="456"/>
    </row>
    <row r="126" spans="1:114" ht="18" customHeight="1">
      <c r="A126" s="547"/>
      <c r="B126" s="317" t="s">
        <v>4</v>
      </c>
      <c r="C126" s="305"/>
      <c r="D126" s="317" t="s">
        <v>382</v>
      </c>
      <c r="E126" s="317"/>
      <c r="F126" s="305"/>
      <c r="G126" s="305">
        <v>2009</v>
      </c>
      <c r="H126" s="111">
        <v>2010</v>
      </c>
      <c r="I126" s="111">
        <v>2011</v>
      </c>
      <c r="J126" s="111">
        <v>2012</v>
      </c>
      <c r="K126" s="111">
        <v>2013</v>
      </c>
      <c r="L126" s="111">
        <v>2014</v>
      </c>
      <c r="M126" s="111">
        <v>2015</v>
      </c>
      <c r="N126" s="111">
        <v>2016</v>
      </c>
      <c r="O126" s="111">
        <v>2017</v>
      </c>
      <c r="P126" s="111">
        <v>2018</v>
      </c>
      <c r="Q126" s="111">
        <v>2019</v>
      </c>
      <c r="R126" s="111">
        <v>2020</v>
      </c>
      <c r="S126" s="111">
        <v>2021</v>
      </c>
      <c r="T126" s="111" t="s">
        <v>452</v>
      </c>
      <c r="U126" s="111">
        <v>2023</v>
      </c>
    </row>
    <row r="127" spans="1:114" ht="40" customHeight="1">
      <c r="A127" s="546"/>
      <c r="B127" s="559" t="s">
        <v>604</v>
      </c>
      <c r="C127" s="560"/>
      <c r="D127" s="555" t="s">
        <v>150</v>
      </c>
      <c r="E127" s="556"/>
      <c r="F127" s="389" t="s">
        <v>468</v>
      </c>
      <c r="G127" s="328"/>
      <c r="H127" s="172">
        <v>11</v>
      </c>
      <c r="I127" s="172">
        <v>10</v>
      </c>
      <c r="J127" s="172">
        <v>14</v>
      </c>
      <c r="K127" s="172">
        <v>7</v>
      </c>
      <c r="L127" s="172">
        <v>3</v>
      </c>
      <c r="M127" s="172">
        <v>13</v>
      </c>
      <c r="N127" s="172">
        <v>17</v>
      </c>
      <c r="O127" s="172">
        <v>13</v>
      </c>
      <c r="P127" s="172">
        <v>11</v>
      </c>
      <c r="Q127" s="172">
        <v>15</v>
      </c>
      <c r="R127" s="172">
        <v>14</v>
      </c>
      <c r="S127" s="172">
        <v>22</v>
      </c>
      <c r="T127" s="172">
        <f>64+15+6</f>
        <v>85</v>
      </c>
      <c r="U127" s="172">
        <f>65+8+9</f>
        <v>82</v>
      </c>
      <c r="V127" s="45"/>
    </row>
    <row r="128" spans="1:114" ht="40" customHeight="1">
      <c r="A128" s="546"/>
      <c r="B128" s="561"/>
      <c r="C128" s="562"/>
      <c r="D128" s="557"/>
      <c r="E128" s="558"/>
      <c r="F128" s="370" t="s">
        <v>555</v>
      </c>
      <c r="G128" s="328"/>
      <c r="H128" s="172">
        <v>9</v>
      </c>
      <c r="I128" s="172">
        <v>11</v>
      </c>
      <c r="J128" s="172">
        <v>10</v>
      </c>
      <c r="K128" s="172">
        <v>3</v>
      </c>
      <c r="L128" s="352">
        <v>0</v>
      </c>
      <c r="M128" s="172">
        <v>1</v>
      </c>
      <c r="N128" s="172">
        <v>5</v>
      </c>
      <c r="O128" s="172">
        <v>6</v>
      </c>
      <c r="P128" s="172">
        <v>1</v>
      </c>
      <c r="Q128" s="172">
        <v>4</v>
      </c>
      <c r="R128" s="172">
        <v>9</v>
      </c>
      <c r="S128" s="172">
        <v>8</v>
      </c>
      <c r="T128" s="172">
        <f>18+10+4</f>
        <v>32</v>
      </c>
      <c r="U128" s="172">
        <f>13+4+4</f>
        <v>21</v>
      </c>
      <c r="V128" s="45"/>
    </row>
  </sheetData>
  <mergeCells count="33">
    <mergeCell ref="C99:C121"/>
    <mergeCell ref="B71:B121"/>
    <mergeCell ref="A3:A121"/>
    <mergeCell ref="E71:E73"/>
    <mergeCell ref="E99:E101"/>
    <mergeCell ref="D99:D120"/>
    <mergeCell ref="E102:E120"/>
    <mergeCell ref="E74:E97"/>
    <mergeCell ref="D71:D97"/>
    <mergeCell ref="C71:C98"/>
    <mergeCell ref="D3:D33"/>
    <mergeCell ref="E9:E11"/>
    <mergeCell ref="E4:E6"/>
    <mergeCell ref="E12:E13"/>
    <mergeCell ref="E7:E8"/>
    <mergeCell ref="E14:E33"/>
    <mergeCell ref="A123:A128"/>
    <mergeCell ref="D123:F123"/>
    <mergeCell ref="B123:C123"/>
    <mergeCell ref="D125:F125"/>
    <mergeCell ref="B125:C125"/>
    <mergeCell ref="D127:E128"/>
    <mergeCell ref="B127:C128"/>
    <mergeCell ref="E37:E39"/>
    <mergeCell ref="E40:E41"/>
    <mergeCell ref="E42:E44"/>
    <mergeCell ref="E45:E46"/>
    <mergeCell ref="E47:E66"/>
    <mergeCell ref="C3:C34"/>
    <mergeCell ref="C68:C69"/>
    <mergeCell ref="B3:B69"/>
    <mergeCell ref="C36:C67"/>
    <mergeCell ref="D36:D66"/>
  </mergeCells>
  <hyperlinks>
    <hyperlink ref="B3:B69" location="'3.Ficha'!A3" display="3.1. Víctimas de trata de seres humanos con fines de explotación sexual y víctimas de explotación sexual" xr:uid="{02FDF853-FB85-4530-9945-EE3225AC09D0}"/>
    <hyperlink ref="B71:B121" location="'3.Ficha'!A10" display="3.2 Detenidos por trata con fines de explotación sexual y/o por explotación sexual" xr:uid="{856EB05B-8C31-47DA-B0ED-B5496FCE018D}"/>
    <hyperlink ref="B123:C123" location="'3.Ficha'!A18" display="3.3. Contactos realizados a traves de la Unidad móvil de la Red municipal contra la trata y la explotación sexual." xr:uid="{27BFC94C-9D3E-41C2-984A-02745EF3D926}"/>
    <hyperlink ref="B125:C125" location="'3.Ficha'!A22" display="3.4. Mujeres atendidas en el Centro Concepción Arenal de la Red municipal contra la trata y la explotación sexual" xr:uid="{146BE854-DFB6-45A6-870D-49A42677F53E}"/>
    <hyperlink ref="B127:C128" location="'3.Ficha'!A26" display="3.5. Mujeres y menores atendidos/as en los alojamientos protegidos de la Red municipal contra la trata y la explotación sexual" xr:uid="{17010480-DBDC-4E48-9FC0-D5F83FAEA932}"/>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A58A8A66DFFF84F900C90CAF0A3AC18" ma:contentTypeVersion="4" ma:contentTypeDescription="Crear nuevo documento." ma:contentTypeScope="" ma:versionID="8eb50f54415892248a4e3500ae6541c7">
  <xsd:schema xmlns:xsd="http://www.w3.org/2001/XMLSchema" xmlns:xs="http://www.w3.org/2001/XMLSchema" xmlns:p="http://schemas.microsoft.com/office/2006/metadata/properties" xmlns:ns2="7ffd4e4e-3798-45b9-8876-04c28f5fc9a9" targetNamespace="http://schemas.microsoft.com/office/2006/metadata/properties" ma:root="true" ma:fieldsID="f5f6dee472db04ac283fc6cd25dc2372" ns2:_="">
    <xsd:import namespace="7ffd4e4e-3798-45b9-8876-04c28f5fc9a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fd4e4e-3798-45b9-8876-04c28f5fc9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8730F2-DCB9-40BE-B089-D2278821A99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70F939D-4062-4E23-9617-B7FE2299AC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fd4e4e-3798-45b9-8876-04c28f5fc9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E5FED4-700E-4E89-B4B5-72D2075D09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INDICE</vt:lpstr>
      <vt:lpstr>1.VIOLENCIA PAREJA-EXPAREJA</vt:lpstr>
      <vt:lpstr>1.Gráficas</vt:lpstr>
      <vt:lpstr>1.Ficha</vt:lpstr>
      <vt:lpstr>2.VIOLENCIA SEXUAL</vt:lpstr>
      <vt:lpstr>2. Gráficas</vt:lpstr>
      <vt:lpstr>2.Ficha</vt:lpstr>
      <vt:lpstr>2.GráficosV.Sexual</vt:lpstr>
      <vt:lpstr>3.TRATA MUJERES</vt:lpstr>
      <vt:lpstr>3.Gráficas</vt:lpstr>
      <vt:lpstr>3.Ficha</vt:lpstr>
      <vt:lpstr>4.MATRIMONIOS FORZADOS</vt:lpstr>
      <vt:lpstr>4.Gráficas</vt:lpstr>
      <vt:lpstr>4.Ficha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Clara Guilló Girard</dc:creator>
  <cp:keywords/>
  <dc:description/>
  <cp:lastModifiedBy>Hernan Montalban, Maria Jose</cp:lastModifiedBy>
  <cp:revision/>
  <dcterms:created xsi:type="dcterms:W3CDTF">2024-01-25T07:43:27Z</dcterms:created>
  <dcterms:modified xsi:type="dcterms:W3CDTF">2024-11-26T12:40:05Z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0x0101006A58A8A66DFFF84F900C90CAF0A3AC18</vt:lpwstr>
  </property>
</Properties>
</file>